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anzer\Desktop\"/>
    </mc:Choice>
  </mc:AlternateContent>
  <workbookProtection workbookPassword="DE31" lockStructure="1"/>
  <bookViews>
    <workbookView xWindow="0" yWindow="0" windowWidth="28800" windowHeight="11745" activeTab="4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M108" i="14"/>
  <c r="H108" i="14"/>
  <c r="V107" i="14"/>
  <c r="T107" i="14"/>
  <c r="R107" i="14"/>
  <c r="Q107" i="14"/>
  <c r="P107" i="14"/>
  <c r="M107" i="14"/>
  <c r="H107" i="14"/>
  <c r="V105" i="14"/>
  <c r="T105" i="14"/>
  <c r="R105" i="14"/>
  <c r="Q105" i="14"/>
  <c r="P105" i="14"/>
  <c r="M105" i="14"/>
  <c r="H105" i="14"/>
  <c r="V104" i="14"/>
  <c r="T104" i="14"/>
  <c r="R104" i="14"/>
  <c r="Q104" i="14"/>
  <c r="P104" i="14"/>
  <c r="M104" i="14"/>
  <c r="H104" i="14"/>
  <c r="V103" i="14"/>
  <c r="T103" i="14"/>
  <c r="R103" i="14"/>
  <c r="Q103" i="14"/>
  <c r="P103" i="14"/>
  <c r="M103" i="14"/>
  <c r="H103" i="14"/>
  <c r="V102" i="14"/>
  <c r="T102" i="14"/>
  <c r="R102" i="14"/>
  <c r="Q102" i="14"/>
  <c r="P102" i="14"/>
  <c r="M102" i="14"/>
  <c r="H102" i="14"/>
  <c r="V101" i="14"/>
  <c r="T101" i="14"/>
  <c r="R101" i="14"/>
  <c r="Q101" i="14"/>
  <c r="P101" i="14"/>
  <c r="M101" i="14"/>
  <c r="H101" i="14"/>
  <c r="V99" i="14"/>
  <c r="T99" i="14"/>
  <c r="R99" i="14"/>
  <c r="Q99" i="14"/>
  <c r="P99" i="14"/>
  <c r="M99" i="14"/>
  <c r="H99" i="14"/>
  <c r="V98" i="14"/>
  <c r="T98" i="14"/>
  <c r="R98" i="14"/>
  <c r="Q98" i="14"/>
  <c r="P98" i="14"/>
  <c r="M98" i="14"/>
  <c r="H98" i="14"/>
  <c r="V97" i="14"/>
  <c r="T97" i="14"/>
  <c r="R97" i="14"/>
  <c r="Q97" i="14"/>
  <c r="P97" i="14"/>
  <c r="M97" i="14"/>
  <c r="H97" i="14"/>
  <c r="V96" i="14"/>
  <c r="T96" i="14"/>
  <c r="R96" i="14"/>
  <c r="Q96" i="14"/>
  <c r="P96" i="14"/>
  <c r="M96" i="14"/>
  <c r="H96" i="14"/>
  <c r="V95" i="14"/>
  <c r="T95" i="14"/>
  <c r="R95" i="14"/>
  <c r="Q95" i="14"/>
  <c r="P95" i="14"/>
  <c r="M95" i="14"/>
  <c r="H95" i="14"/>
  <c r="V94" i="14"/>
  <c r="T94" i="14"/>
  <c r="R94" i="14"/>
  <c r="Q94" i="14"/>
  <c r="P94" i="14"/>
  <c r="M94" i="14"/>
  <c r="H94" i="14"/>
  <c r="V93" i="14"/>
  <c r="T93" i="14"/>
  <c r="R93" i="14"/>
  <c r="Q93" i="14"/>
  <c r="P93" i="14"/>
  <c r="M93" i="14"/>
  <c r="H93" i="14"/>
  <c r="V88" i="14"/>
  <c r="T88" i="14"/>
  <c r="R88" i="14"/>
  <c r="Q88" i="14"/>
  <c r="P88" i="14"/>
  <c r="M88" i="14"/>
  <c r="H88" i="14"/>
  <c r="V87" i="14"/>
  <c r="T87" i="14"/>
  <c r="R87" i="14"/>
  <c r="Q87" i="14"/>
  <c r="P87" i="14"/>
  <c r="M87" i="14"/>
  <c r="H87" i="14"/>
  <c r="V85" i="14"/>
  <c r="T85" i="14"/>
  <c r="R85" i="14"/>
  <c r="Q85" i="14"/>
  <c r="P85" i="14"/>
  <c r="M85" i="14"/>
  <c r="H85" i="14"/>
  <c r="V84" i="14"/>
  <c r="T84" i="14"/>
  <c r="R84" i="14"/>
  <c r="Q84" i="14"/>
  <c r="P84" i="14"/>
  <c r="M84" i="14"/>
  <c r="H84" i="14"/>
  <c r="V83" i="14"/>
  <c r="T83" i="14"/>
  <c r="R83" i="14"/>
  <c r="Q83" i="14"/>
  <c r="P83" i="14"/>
  <c r="M83" i="14"/>
  <c r="H83" i="14"/>
  <c r="V82" i="14"/>
  <c r="T82" i="14"/>
  <c r="R82" i="14"/>
  <c r="Q82" i="14"/>
  <c r="P82" i="14"/>
  <c r="M82" i="14"/>
  <c r="H82" i="14"/>
  <c r="V81" i="14"/>
  <c r="T81" i="14"/>
  <c r="R81" i="14"/>
  <c r="Q81" i="14"/>
  <c r="P81" i="14"/>
  <c r="M81" i="14"/>
  <c r="H81" i="14"/>
  <c r="V79" i="14"/>
  <c r="T79" i="14"/>
  <c r="R79" i="14"/>
  <c r="Q79" i="14"/>
  <c r="P79" i="14"/>
  <c r="M79" i="14"/>
  <c r="H79" i="14"/>
  <c r="V78" i="14"/>
  <c r="T78" i="14"/>
  <c r="R78" i="14"/>
  <c r="Q78" i="14"/>
  <c r="P78" i="14"/>
  <c r="M78" i="14"/>
  <c r="H78" i="14"/>
  <c r="V77" i="14"/>
  <c r="T77" i="14"/>
  <c r="R77" i="14"/>
  <c r="Q77" i="14"/>
  <c r="P77" i="14"/>
  <c r="M77" i="14"/>
  <c r="H77" i="14"/>
  <c r="V76" i="14"/>
  <c r="T76" i="14"/>
  <c r="R76" i="14"/>
  <c r="Q76" i="14"/>
  <c r="P76" i="14"/>
  <c r="M76" i="14"/>
  <c r="H76" i="14"/>
  <c r="V75" i="14"/>
  <c r="T75" i="14"/>
  <c r="R75" i="14"/>
  <c r="Q75" i="14"/>
  <c r="P75" i="14"/>
  <c r="M75" i="14"/>
  <c r="H75" i="14"/>
  <c r="V74" i="14"/>
  <c r="T74" i="14"/>
  <c r="R74" i="14"/>
  <c r="Q74" i="14"/>
  <c r="P74" i="14"/>
  <c r="M74" i="14"/>
  <c r="H74" i="14"/>
  <c r="V73" i="14"/>
  <c r="T73" i="14"/>
  <c r="R73" i="14"/>
  <c r="Q73" i="14"/>
  <c r="P73" i="14"/>
  <c r="M73" i="14"/>
  <c r="H73" i="14"/>
  <c r="V68" i="14"/>
  <c r="T68" i="14"/>
  <c r="R68" i="14"/>
  <c r="Q68" i="14"/>
  <c r="P68" i="14"/>
  <c r="M68" i="14"/>
  <c r="V67" i="14"/>
  <c r="T67" i="14"/>
  <c r="R67" i="14"/>
  <c r="Q67" i="14"/>
  <c r="P67" i="14"/>
  <c r="M67" i="14"/>
  <c r="V66" i="14"/>
  <c r="T66" i="14"/>
  <c r="R66" i="14"/>
  <c r="Q66" i="14"/>
  <c r="P66" i="14"/>
  <c r="M66" i="14"/>
  <c r="V65" i="14"/>
  <c r="T65" i="14"/>
  <c r="R65" i="14"/>
  <c r="Q65" i="14"/>
  <c r="P65" i="14"/>
  <c r="M65" i="14"/>
  <c r="V64" i="14"/>
  <c r="T64" i="14"/>
  <c r="R64" i="14"/>
  <c r="Q64" i="14"/>
  <c r="P64" i="14"/>
  <c r="M64" i="14"/>
  <c r="V62" i="14"/>
  <c r="T62" i="14"/>
  <c r="R62" i="14"/>
  <c r="Q62" i="14"/>
  <c r="P62" i="14"/>
  <c r="M62" i="14"/>
  <c r="V61" i="14"/>
  <c r="T61" i="14"/>
  <c r="R61" i="14"/>
  <c r="Q61" i="14"/>
  <c r="P61" i="14"/>
  <c r="M61" i="14"/>
  <c r="V60" i="14"/>
  <c r="T60" i="14"/>
  <c r="R60" i="14"/>
  <c r="Q60" i="14"/>
  <c r="P60" i="14"/>
  <c r="M60" i="14"/>
  <c r="V57" i="14"/>
  <c r="T57" i="14"/>
  <c r="R57" i="14"/>
  <c r="Q57" i="14"/>
  <c r="P57" i="14"/>
  <c r="M57" i="14"/>
  <c r="V56" i="14"/>
  <c r="T56" i="14"/>
  <c r="R56" i="14"/>
  <c r="Q56" i="14"/>
  <c r="P56" i="14"/>
  <c r="M56" i="14"/>
  <c r="V55" i="14"/>
  <c r="T55" i="14"/>
  <c r="R55" i="14"/>
  <c r="Q55" i="14"/>
  <c r="P55" i="14"/>
  <c r="M55" i="14"/>
  <c r="V54" i="14"/>
  <c r="T54" i="14"/>
  <c r="R54" i="14"/>
  <c r="Q54" i="14"/>
  <c r="P54" i="14"/>
  <c r="M54" i="14"/>
  <c r="V52" i="14"/>
  <c r="T52" i="14"/>
  <c r="R52" i="14"/>
  <c r="Q52" i="14"/>
  <c r="P52" i="14"/>
  <c r="M52" i="14"/>
  <c r="V50" i="14"/>
  <c r="T50" i="14"/>
  <c r="R50" i="14"/>
  <c r="Q50" i="14"/>
  <c r="P50" i="14"/>
  <c r="M50" i="14"/>
  <c r="V48" i="14"/>
  <c r="T48" i="14"/>
  <c r="R48" i="14"/>
  <c r="Q48" i="14"/>
  <c r="P48" i="14"/>
  <c r="M48" i="14"/>
  <c r="V47" i="14"/>
  <c r="T47" i="14"/>
  <c r="R47" i="14"/>
  <c r="Q47" i="14"/>
  <c r="P47" i="14"/>
  <c r="M47" i="14"/>
  <c r="V46" i="14"/>
  <c r="T46" i="14"/>
  <c r="R46" i="14"/>
  <c r="Q46" i="14"/>
  <c r="P46" i="14"/>
  <c r="M46" i="14"/>
  <c r="V45" i="14"/>
  <c r="T45" i="14"/>
  <c r="R45" i="14"/>
  <c r="Q45" i="14"/>
  <c r="P45" i="14"/>
  <c r="M45" i="14"/>
  <c r="V44" i="14"/>
  <c r="T44" i="14"/>
  <c r="R44" i="14"/>
  <c r="Q44" i="14"/>
  <c r="P44" i="14"/>
  <c r="M44" i="14"/>
  <c r="V43" i="14"/>
  <c r="T43" i="14"/>
  <c r="R43" i="14"/>
  <c r="Q43" i="14"/>
  <c r="P43" i="14"/>
  <c r="M43" i="14"/>
  <c r="V41" i="14"/>
  <c r="T41" i="14"/>
  <c r="R41" i="14"/>
  <c r="Q41" i="14"/>
  <c r="P41" i="14"/>
  <c r="M41" i="14"/>
  <c r="V40" i="14"/>
  <c r="T40" i="14"/>
  <c r="R40" i="14"/>
  <c r="Q40" i="14"/>
  <c r="P40" i="14"/>
  <c r="M40" i="14"/>
  <c r="V37" i="14"/>
  <c r="T37" i="14"/>
  <c r="R37" i="14"/>
  <c r="Q37" i="14"/>
  <c r="P37" i="14"/>
  <c r="M37" i="14"/>
  <c r="V36" i="14"/>
  <c r="T36" i="14"/>
  <c r="R36" i="14"/>
  <c r="Q36" i="14"/>
  <c r="P36" i="14"/>
  <c r="M36" i="14"/>
  <c r="V35" i="14"/>
  <c r="T35" i="14"/>
  <c r="R35" i="14"/>
  <c r="Q35" i="14"/>
  <c r="P35" i="14"/>
  <c r="M35" i="14"/>
  <c r="V34" i="14"/>
  <c r="T34" i="14"/>
  <c r="R34" i="14"/>
  <c r="Q34" i="14"/>
  <c r="P34" i="14"/>
  <c r="M34" i="14"/>
  <c r="V32" i="14"/>
  <c r="T32" i="14"/>
  <c r="R32" i="14"/>
  <c r="Q32" i="14"/>
  <c r="P32" i="14"/>
  <c r="M32" i="14"/>
  <c r="V31" i="14"/>
  <c r="T31" i="14"/>
  <c r="R31" i="14"/>
  <c r="Q31" i="14"/>
  <c r="P31" i="14"/>
  <c r="M31" i="14"/>
  <c r="V29" i="14"/>
  <c r="T29" i="14"/>
  <c r="R29" i="14"/>
  <c r="Q29" i="14"/>
  <c r="P29" i="14"/>
  <c r="M29" i="14"/>
  <c r="V28" i="14"/>
  <c r="T28" i="14"/>
  <c r="R28" i="14"/>
  <c r="Q28" i="14"/>
  <c r="P28" i="14"/>
  <c r="M28" i="14"/>
  <c r="V27" i="14"/>
  <c r="T27" i="14"/>
  <c r="R27" i="14"/>
  <c r="Q27" i="14"/>
  <c r="P27" i="14"/>
  <c r="M27" i="14"/>
  <c r="V26" i="14"/>
  <c r="T26" i="14"/>
  <c r="R26" i="14"/>
  <c r="Q26" i="14"/>
  <c r="P26" i="14"/>
  <c r="M26" i="14"/>
  <c r="V25" i="14"/>
  <c r="T25" i="14"/>
  <c r="R25" i="14"/>
  <c r="Q25" i="14"/>
  <c r="P25" i="14"/>
  <c r="M25" i="14"/>
  <c r="V24" i="14"/>
  <c r="T24" i="14"/>
  <c r="R24" i="14"/>
  <c r="Q24" i="14"/>
  <c r="P24" i="14"/>
  <c r="M24" i="14"/>
  <c r="V22" i="14"/>
  <c r="T22" i="14"/>
  <c r="R22" i="14"/>
  <c r="Q22" i="14"/>
  <c r="P22" i="14"/>
  <c r="M22" i="14"/>
  <c r="V21" i="14"/>
  <c r="T21" i="14"/>
  <c r="R21" i="14"/>
  <c r="Q21" i="14"/>
  <c r="P21" i="14"/>
  <c r="M21" i="14"/>
  <c r="V20" i="14"/>
  <c r="T20" i="14"/>
  <c r="R20" i="14"/>
  <c r="Q20" i="14"/>
  <c r="P20" i="14"/>
  <c r="M20" i="14"/>
  <c r="V18" i="14"/>
  <c r="T18" i="14"/>
  <c r="R18" i="14"/>
  <c r="Q18" i="14"/>
  <c r="P18" i="14"/>
  <c r="M18" i="14"/>
  <c r="V17" i="14"/>
  <c r="T17" i="14"/>
  <c r="R17" i="14"/>
  <c r="Q17" i="14"/>
  <c r="P17" i="14"/>
  <c r="M17" i="14"/>
  <c r="V16" i="14"/>
  <c r="T16" i="14"/>
  <c r="R16" i="14"/>
  <c r="Q16" i="14"/>
  <c r="P16" i="14"/>
  <c r="M16" i="14"/>
  <c r="V14" i="14"/>
  <c r="T14" i="14"/>
  <c r="R14" i="14"/>
  <c r="Q14" i="14"/>
  <c r="P14" i="14"/>
  <c r="M14" i="14"/>
  <c r="V13" i="14"/>
  <c r="T13" i="14"/>
  <c r="R13" i="14"/>
  <c r="Q13" i="14"/>
  <c r="P13" i="14"/>
  <c r="M13" i="14"/>
  <c r="V12" i="14"/>
  <c r="T12" i="14"/>
  <c r="R12" i="14"/>
  <c r="Q12" i="14"/>
  <c r="P12" i="14"/>
  <c r="M12" i="14"/>
  <c r="V11" i="14"/>
  <c r="T11" i="14"/>
  <c r="R11" i="14"/>
  <c r="Q11" i="14"/>
  <c r="P11" i="14"/>
  <c r="M11" i="14"/>
  <c r="V10" i="14"/>
  <c r="T10" i="14"/>
  <c r="R10" i="14"/>
  <c r="Q10" i="14"/>
  <c r="P10" i="14"/>
  <c r="M10" i="14"/>
  <c r="V8" i="14"/>
  <c r="T8" i="14"/>
  <c r="R8" i="14"/>
  <c r="Q8" i="14"/>
  <c r="P8" i="14"/>
  <c r="M8" i="14"/>
  <c r="V7" i="14"/>
  <c r="T7" i="14"/>
  <c r="R7" i="14"/>
  <c r="Q7" i="14"/>
  <c r="P7" i="14"/>
  <c r="M7" i="14"/>
  <c r="V6" i="14"/>
  <c r="T6" i="14"/>
  <c r="R6" i="14"/>
  <c r="Q6" i="14"/>
  <c r="P6" i="14"/>
  <c r="M6" i="14"/>
  <c r="T92" i="14" l="1"/>
  <c r="H100" i="14"/>
  <c r="P106" i="14"/>
  <c r="R106" i="14"/>
  <c r="H106" i="14"/>
  <c r="M106" i="14"/>
  <c r="M92" i="14"/>
  <c r="Q92" i="14"/>
  <c r="P100" i="14"/>
  <c r="R100" i="14"/>
  <c r="T100" i="14"/>
  <c r="V100" i="14"/>
  <c r="Q106" i="14"/>
  <c r="R92" i="14"/>
  <c r="V92" i="14"/>
  <c r="T106" i="14"/>
  <c r="V106" i="14"/>
  <c r="P92" i="14"/>
  <c r="H92" i="14"/>
  <c r="M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H120" i="13"/>
  <c r="W38" i="13"/>
  <c r="V79" i="13"/>
  <c r="T79" i="13"/>
  <c r="H79" i="13"/>
  <c r="W120" i="13"/>
  <c r="V38" i="13"/>
  <c r="T38" i="13"/>
  <c r="H38" i="13"/>
  <c r="W79" i="13"/>
  <c r="Q3" i="14"/>
  <c r="Q9" i="13" s="1"/>
  <c r="P3" i="14"/>
  <c r="P9" i="13" s="1"/>
  <c r="W122" i="13"/>
  <c r="W81" i="13"/>
  <c r="V122" i="13"/>
  <c r="V81" i="13"/>
  <c r="H122" i="13"/>
  <c r="H81" i="13"/>
  <c r="T122" i="13"/>
  <c r="T81" i="13"/>
  <c r="T121" i="13"/>
  <c r="T119" i="13"/>
  <c r="T118" i="13"/>
  <c r="T93" i="13"/>
  <c r="T80" i="13"/>
  <c r="T78" i="13"/>
  <c r="T77" i="13"/>
  <c r="W52" i="13"/>
  <c r="H52" i="13"/>
  <c r="W39" i="13"/>
  <c r="H39" i="13"/>
  <c r="W37" i="13"/>
  <c r="W121" i="13"/>
  <c r="H121" i="13"/>
  <c r="W119" i="13"/>
  <c r="H119" i="13"/>
  <c r="W118" i="13"/>
  <c r="H118" i="13"/>
  <c r="W93" i="13"/>
  <c r="H93" i="13"/>
  <c r="W80" i="13"/>
  <c r="H80" i="13"/>
  <c r="W78" i="13"/>
  <c r="H78" i="13"/>
  <c r="W77" i="13"/>
  <c r="H77" i="13"/>
  <c r="T52" i="13"/>
  <c r="T39" i="13"/>
  <c r="H37" i="13"/>
  <c r="W36" i="13"/>
  <c r="H36" i="13"/>
  <c r="W11" i="13"/>
  <c r="H11" i="13"/>
  <c r="T37" i="13"/>
  <c r="T36" i="13"/>
  <c r="T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66" i="14" l="1"/>
  <c r="F61" i="14"/>
  <c r="F55" i="14"/>
  <c r="F48" i="14"/>
  <c r="F44" i="14"/>
  <c r="F32" i="14"/>
  <c r="F22" i="14"/>
  <c r="F7" i="14"/>
  <c r="F67" i="14"/>
  <c r="F62" i="14"/>
  <c r="F56" i="14"/>
  <c r="F50" i="14"/>
  <c r="F45" i="14"/>
  <c r="F40" i="14"/>
  <c r="F34" i="14"/>
  <c r="F28" i="14"/>
  <c r="F24" i="14"/>
  <c r="F18" i="14"/>
  <c r="F13" i="14"/>
  <c r="F8" i="14"/>
  <c r="F64" i="14"/>
  <c r="F57" i="14"/>
  <c r="F52" i="14"/>
  <c r="F46" i="14"/>
  <c r="F41" i="14"/>
  <c r="F25" i="14"/>
  <c r="F65" i="14"/>
  <c r="F60" i="14"/>
  <c r="F54" i="14"/>
  <c r="F47" i="14"/>
  <c r="F43" i="14"/>
  <c r="F36" i="14"/>
  <c r="F31" i="14"/>
  <c r="F26" i="14"/>
  <c r="F21" i="14"/>
  <c r="F16" i="14"/>
  <c r="F11" i="14"/>
  <c r="F6" i="14"/>
  <c r="F37" i="14"/>
  <c r="F27" i="14"/>
  <c r="F17" i="14"/>
  <c r="F12" i="14"/>
  <c r="F68" i="14"/>
  <c r="F35" i="14"/>
  <c r="F29" i="14"/>
  <c r="F20" i="14"/>
  <c r="F14" i="14"/>
  <c r="F10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87" i="14"/>
  <c r="F85" i="14"/>
  <c r="F84" i="14"/>
  <c r="F83" i="14"/>
  <c r="F82" i="14"/>
  <c r="F81" i="14"/>
  <c r="F79" i="14"/>
  <c r="F78" i="14"/>
  <c r="F77" i="14"/>
  <c r="F76" i="14"/>
  <c r="F75" i="14"/>
  <c r="F74" i="14"/>
  <c r="F73" i="14"/>
  <c r="N104" i="14"/>
  <c r="N99" i="14"/>
  <c r="N95" i="14"/>
  <c r="N87" i="14"/>
  <c r="N82" i="14"/>
  <c r="N77" i="14"/>
  <c r="N73" i="14"/>
  <c r="N108" i="14"/>
  <c r="N103" i="14"/>
  <c r="N98" i="14"/>
  <c r="N94" i="14"/>
  <c r="N85" i="14"/>
  <c r="N81" i="14"/>
  <c r="N76" i="14"/>
  <c r="N107" i="14"/>
  <c r="N102" i="14"/>
  <c r="N97" i="14"/>
  <c r="N84" i="14"/>
  <c r="N105" i="14"/>
  <c r="N101" i="14"/>
  <c r="N96" i="14"/>
  <c r="N88" i="14"/>
  <c r="N83" i="14"/>
  <c r="N78" i="14"/>
  <c r="N74" i="14"/>
  <c r="N93" i="14"/>
  <c r="N79" i="14"/>
  <c r="N75" i="14"/>
  <c r="N68" i="14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11" i="14"/>
  <c r="N10" i="14"/>
  <c r="N8" i="14"/>
  <c r="N7" i="14"/>
  <c r="N6" i="14"/>
  <c r="O65" i="14"/>
  <c r="O60" i="14"/>
  <c r="O54" i="14"/>
  <c r="O11" i="14"/>
  <c r="O68" i="14"/>
  <c r="O64" i="14"/>
  <c r="O57" i="14"/>
  <c r="O52" i="14"/>
  <c r="O46" i="14"/>
  <c r="O41" i="14"/>
  <c r="O25" i="14"/>
  <c r="O20" i="14"/>
  <c r="O45" i="14"/>
  <c r="O28" i="14"/>
  <c r="O8" i="14"/>
  <c r="O66" i="14"/>
  <c r="O61" i="14"/>
  <c r="O55" i="14"/>
  <c r="O48" i="14"/>
  <c r="O44" i="14"/>
  <c r="O37" i="14"/>
  <c r="O32" i="14"/>
  <c r="O27" i="14"/>
  <c r="O22" i="14"/>
  <c r="O17" i="14"/>
  <c r="O12" i="14"/>
  <c r="O7" i="14"/>
  <c r="O47" i="14"/>
  <c r="O43" i="14"/>
  <c r="O36" i="14"/>
  <c r="O31" i="14"/>
  <c r="O26" i="14"/>
  <c r="O21" i="14"/>
  <c r="O16" i="14"/>
  <c r="O6" i="14"/>
  <c r="O35" i="14"/>
  <c r="O29" i="14"/>
  <c r="O14" i="14"/>
  <c r="O10" i="14"/>
  <c r="O67" i="14"/>
  <c r="O62" i="14"/>
  <c r="O56" i="14"/>
  <c r="O50" i="14"/>
  <c r="O40" i="14"/>
  <c r="O34" i="14"/>
  <c r="O24" i="14"/>
  <c r="O18" i="14"/>
  <c r="O13" i="14"/>
  <c r="O108" i="14"/>
  <c r="O105" i="14"/>
  <c r="O103" i="14"/>
  <c r="O101" i="14"/>
  <c r="O98" i="14"/>
  <c r="O96" i="14"/>
  <c r="O94" i="14"/>
  <c r="O88" i="14"/>
  <c r="O85" i="14"/>
  <c r="O83" i="14"/>
  <c r="O81" i="14"/>
  <c r="O78" i="14"/>
  <c r="O76" i="14"/>
  <c r="O74" i="14"/>
  <c r="O107" i="14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F100" i="14" l="1"/>
  <c r="F106" i="14"/>
  <c r="F92" i="14"/>
  <c r="N106" i="14"/>
  <c r="N100" i="14"/>
  <c r="N92" i="14"/>
  <c r="O106" i="14"/>
  <c r="O100" i="14"/>
  <c r="O92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38" i="13" l="1"/>
  <c r="N81" i="13"/>
  <c r="N118" i="13"/>
  <c r="N77" i="13"/>
  <c r="N37" i="13"/>
  <c r="N120" i="13"/>
  <c r="N11" i="13"/>
  <c r="N79" i="13"/>
  <c r="N93" i="13"/>
  <c r="N119" i="13"/>
  <c r="N78" i="13"/>
  <c r="N122" i="13"/>
  <c r="N39" i="13"/>
  <c r="N121" i="13"/>
  <c r="N80" i="13"/>
  <c r="N52" i="13"/>
  <c r="N36" i="13"/>
  <c r="R117" i="13"/>
  <c r="R107" i="13"/>
  <c r="R99" i="13"/>
  <c r="R80" i="13"/>
  <c r="R70" i="13"/>
  <c r="R61" i="13"/>
  <c r="R53" i="13"/>
  <c r="R32" i="13"/>
  <c r="R23" i="13"/>
  <c r="R15" i="13"/>
  <c r="R121" i="13"/>
  <c r="R102" i="13"/>
  <c r="R73" i="13"/>
  <c r="R56" i="13"/>
  <c r="R26" i="13"/>
  <c r="R108" i="13"/>
  <c r="R81" i="13"/>
  <c r="R62" i="13"/>
  <c r="R33" i="13"/>
  <c r="R16" i="13"/>
  <c r="R120" i="13"/>
  <c r="R114" i="13"/>
  <c r="R105" i="13"/>
  <c r="R97" i="13"/>
  <c r="R77" i="13"/>
  <c r="R67" i="13"/>
  <c r="R59" i="13"/>
  <c r="R40" i="13"/>
  <c r="R30" i="13"/>
  <c r="R21" i="13"/>
  <c r="R13" i="13"/>
  <c r="R115" i="13"/>
  <c r="R98" i="13"/>
  <c r="R69" i="13"/>
  <c r="R52" i="13"/>
  <c r="R22" i="13"/>
  <c r="R104" i="13"/>
  <c r="R76" i="13"/>
  <c r="R58" i="13"/>
  <c r="R29" i="13"/>
  <c r="R12" i="13"/>
  <c r="R122" i="13"/>
  <c r="R112" i="13"/>
  <c r="R103" i="13"/>
  <c r="R95" i="13"/>
  <c r="R74" i="13"/>
  <c r="R65" i="13"/>
  <c r="R57" i="13"/>
  <c r="R37" i="13"/>
  <c r="R28" i="13"/>
  <c r="R19" i="13"/>
  <c r="R11" i="13"/>
  <c r="R38" i="13"/>
  <c r="R111" i="13"/>
  <c r="R94" i="13"/>
  <c r="R64" i="13"/>
  <c r="R36" i="13"/>
  <c r="R18" i="13"/>
  <c r="R118" i="13"/>
  <c r="R100" i="13"/>
  <c r="R71" i="13"/>
  <c r="R54" i="13"/>
  <c r="R24" i="13"/>
  <c r="R79" i="13"/>
  <c r="R119" i="13"/>
  <c r="R110" i="13"/>
  <c r="R101" i="13"/>
  <c r="R93" i="13"/>
  <c r="R72" i="13"/>
  <c r="R63" i="13"/>
  <c r="R55" i="13"/>
  <c r="R35" i="13"/>
  <c r="R25" i="13"/>
  <c r="R17" i="13"/>
  <c r="R106" i="13"/>
  <c r="R78" i="13"/>
  <c r="R60" i="13"/>
  <c r="R31" i="13"/>
  <c r="R14" i="13"/>
  <c r="R113" i="13"/>
  <c r="R96" i="13"/>
  <c r="R66" i="13"/>
  <c r="R39" i="13"/>
  <c r="R20" i="13"/>
  <c r="Q117" i="13"/>
  <c r="Q107" i="13"/>
  <c r="Q99" i="13"/>
  <c r="Q73" i="13"/>
  <c r="Q64" i="13"/>
  <c r="Q56" i="13"/>
  <c r="Q30" i="13"/>
  <c r="Q21" i="13"/>
  <c r="Q13" i="13"/>
  <c r="Q100" i="13"/>
  <c r="Q63" i="13"/>
  <c r="Q31" i="13"/>
  <c r="Q14" i="13"/>
  <c r="Q106" i="13"/>
  <c r="Q74" i="13"/>
  <c r="Q57" i="13"/>
  <c r="Q24" i="13"/>
  <c r="Q122" i="13"/>
  <c r="Q36" i="13"/>
  <c r="Q105" i="13"/>
  <c r="Q97" i="13"/>
  <c r="Q62" i="13"/>
  <c r="Q28" i="13"/>
  <c r="Q19" i="13"/>
  <c r="Q96" i="13"/>
  <c r="Q26" i="13"/>
  <c r="Q70" i="13"/>
  <c r="Q20" i="13"/>
  <c r="Q120" i="13"/>
  <c r="Q60" i="13"/>
  <c r="Q25" i="13"/>
  <c r="Q108" i="13"/>
  <c r="Q55" i="13"/>
  <c r="Q115" i="13"/>
  <c r="Q98" i="13"/>
  <c r="Q65" i="13"/>
  <c r="Q33" i="13"/>
  <c r="Q16" i="13"/>
  <c r="Q81" i="13"/>
  <c r="Q119" i="13"/>
  <c r="Q93" i="13"/>
  <c r="Q78" i="13"/>
  <c r="Q37" i="13"/>
  <c r="Q11" i="13"/>
  <c r="Q110" i="13"/>
  <c r="Q101" i="13"/>
  <c r="Q76" i="13"/>
  <c r="Q66" i="13"/>
  <c r="Q58" i="13"/>
  <c r="Q32" i="13"/>
  <c r="Q23" i="13"/>
  <c r="Q15" i="13"/>
  <c r="Q104" i="13"/>
  <c r="Q67" i="13"/>
  <c r="Q40" i="13"/>
  <c r="Q18" i="13"/>
  <c r="Q111" i="13"/>
  <c r="Q94" i="13"/>
  <c r="Q61" i="13"/>
  <c r="Q29" i="13"/>
  <c r="Q121" i="13"/>
  <c r="Q118" i="13"/>
  <c r="Q80" i="13"/>
  <c r="Q77" i="13"/>
  <c r="Q39" i="13"/>
  <c r="Q114" i="13"/>
  <c r="Q71" i="13"/>
  <c r="Q54" i="13"/>
  <c r="Q113" i="13"/>
  <c r="Q59" i="13"/>
  <c r="Q102" i="13"/>
  <c r="Q53" i="13"/>
  <c r="Q38" i="13"/>
  <c r="Q112" i="13"/>
  <c r="Q103" i="13"/>
  <c r="Q95" i="13"/>
  <c r="Q69" i="13"/>
  <c r="Q35" i="13"/>
  <c r="Q17" i="13"/>
  <c r="Q72" i="13"/>
  <c r="Q22" i="13"/>
  <c r="Q79" i="13"/>
  <c r="Q52" i="13"/>
  <c r="Q12" i="13"/>
  <c r="P38" i="13"/>
  <c r="P52" i="13"/>
  <c r="P39" i="13"/>
  <c r="P37" i="13"/>
  <c r="P36" i="13"/>
  <c r="P11" i="13"/>
  <c r="P112" i="13"/>
  <c r="P103" i="13"/>
  <c r="P95" i="13"/>
  <c r="P69" i="13"/>
  <c r="P60" i="13"/>
  <c r="P40" i="13"/>
  <c r="P26" i="13"/>
  <c r="P113" i="13"/>
  <c r="P96" i="13"/>
  <c r="P59" i="13"/>
  <c r="P23" i="13"/>
  <c r="P13" i="13"/>
  <c r="P115" i="13"/>
  <c r="P98" i="13"/>
  <c r="P65" i="13"/>
  <c r="P35" i="13"/>
  <c r="P18" i="13"/>
  <c r="P81" i="13"/>
  <c r="P121" i="13"/>
  <c r="P119" i="13"/>
  <c r="P118" i="13"/>
  <c r="P93" i="13"/>
  <c r="P78" i="13"/>
  <c r="P77" i="13"/>
  <c r="P110" i="13"/>
  <c r="P76" i="13"/>
  <c r="P58" i="13"/>
  <c r="P24" i="13"/>
  <c r="P72" i="13"/>
  <c r="P19" i="13"/>
  <c r="P111" i="13"/>
  <c r="P94" i="13"/>
  <c r="P61" i="13"/>
  <c r="P30" i="13"/>
  <c r="P16" i="13"/>
  <c r="P117" i="13"/>
  <c r="P107" i="13"/>
  <c r="P99" i="13"/>
  <c r="P73" i="13"/>
  <c r="P64" i="13"/>
  <c r="P56" i="13"/>
  <c r="P31" i="13"/>
  <c r="P22" i="13"/>
  <c r="P104" i="13"/>
  <c r="P32" i="13"/>
  <c r="P120" i="13"/>
  <c r="P79" i="13"/>
  <c r="P122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02" i="13"/>
  <c r="P70" i="13"/>
  <c r="P53" i="13"/>
  <c r="P21" i="13"/>
  <c r="P12" i="13"/>
  <c r="P80" i="13"/>
  <c r="P101" i="13"/>
  <c r="P66" i="13"/>
  <c r="P33" i="13"/>
  <c r="P108" i="13"/>
  <c r="P55" i="13"/>
  <c r="P67" i="13"/>
  <c r="P17" i="13"/>
  <c r="P106" i="13"/>
  <c r="P74" i="13"/>
  <c r="P57" i="13"/>
  <c r="P25" i="13"/>
  <c r="P14" i="13"/>
  <c r="M38" i="13"/>
  <c r="M122" i="13"/>
  <c r="M121" i="13"/>
  <c r="M80" i="13"/>
  <c r="M79" i="13"/>
  <c r="M93" i="13"/>
  <c r="M39" i="13"/>
  <c r="M11" i="13"/>
  <c r="M120" i="13"/>
  <c r="M118" i="13"/>
  <c r="M77" i="13"/>
  <c r="M52" i="13"/>
  <c r="M36" i="13"/>
  <c r="M81" i="13"/>
  <c r="M119" i="13"/>
  <c r="M78" i="13"/>
  <c r="M37" i="13"/>
  <c r="L38" i="13"/>
  <c r="L122" i="13"/>
  <c r="L39" i="13"/>
  <c r="L118" i="13"/>
  <c r="L77" i="13"/>
  <c r="L11" i="13"/>
  <c r="L114" i="13"/>
  <c r="L105" i="13"/>
  <c r="L97" i="13"/>
  <c r="L71" i="13"/>
  <c r="L62" i="13"/>
  <c r="L54" i="13"/>
  <c r="L29" i="13"/>
  <c r="L20" i="13"/>
  <c r="L12" i="13"/>
  <c r="L121" i="13"/>
  <c r="L120" i="13"/>
  <c r="L93" i="13"/>
  <c r="L112" i="13"/>
  <c r="L103" i="13"/>
  <c r="L95" i="13"/>
  <c r="L69" i="13"/>
  <c r="L60" i="13"/>
  <c r="L40" i="13"/>
  <c r="L26" i="13"/>
  <c r="L18" i="13"/>
  <c r="L16" i="13"/>
  <c r="L79" i="13"/>
  <c r="L81" i="13"/>
  <c r="L52" i="13"/>
  <c r="L119" i="13"/>
  <c r="L78" i="13"/>
  <c r="L36" i="13"/>
  <c r="L117" i="13"/>
  <c r="L107" i="13"/>
  <c r="L99" i="13"/>
  <c r="L73" i="13"/>
  <c r="L64" i="13"/>
  <c r="L56" i="13"/>
  <c r="L31" i="13"/>
  <c r="L22" i="13"/>
  <c r="L14" i="13"/>
  <c r="L108" i="13"/>
  <c r="L72" i="13"/>
  <c r="L55" i="13"/>
  <c r="L19" i="13"/>
  <c r="L106" i="13"/>
  <c r="L74" i="13"/>
  <c r="L57" i="13"/>
  <c r="L25" i="13"/>
  <c r="L115" i="13"/>
  <c r="L104" i="13"/>
  <c r="L67" i="13"/>
  <c r="L32" i="13"/>
  <c r="L15" i="13"/>
  <c r="L102" i="13"/>
  <c r="L70" i="13"/>
  <c r="L53" i="13"/>
  <c r="L21" i="13"/>
  <c r="L113" i="13"/>
  <c r="L100" i="13"/>
  <c r="L63" i="13"/>
  <c r="L28" i="13"/>
  <c r="L98" i="13"/>
  <c r="L65" i="13"/>
  <c r="L35" i="13"/>
  <c r="L17" i="13"/>
  <c r="L80" i="13"/>
  <c r="L37" i="13"/>
  <c r="L110" i="13"/>
  <c r="L101" i="13"/>
  <c r="L76" i="13"/>
  <c r="L66" i="13"/>
  <c r="L58" i="13"/>
  <c r="L33" i="13"/>
  <c r="L24" i="13"/>
  <c r="L111" i="13"/>
  <c r="L96" i="13"/>
  <c r="L59" i="13"/>
  <c r="L23" i="13"/>
  <c r="L94" i="13"/>
  <c r="L61" i="13"/>
  <c r="L30" i="13"/>
  <c r="L13" i="13"/>
  <c r="F38" i="13"/>
  <c r="F39" i="13"/>
  <c r="F36" i="13"/>
  <c r="F81" i="13"/>
  <c r="F37" i="13"/>
  <c r="F79" i="13"/>
  <c r="F122" i="13"/>
  <c r="F11" i="13"/>
  <c r="F120" i="13"/>
  <c r="F121" i="13"/>
  <c r="F118" i="13"/>
  <c r="F80" i="13"/>
  <c r="F77" i="13"/>
  <c r="F119" i="13"/>
  <c r="F93" i="13"/>
  <c r="F78" i="13"/>
  <c r="F52" i="13"/>
  <c r="J122" i="13"/>
  <c r="J81" i="13"/>
  <c r="J39" i="13"/>
  <c r="J121" i="13"/>
  <c r="J80" i="13"/>
  <c r="J11" i="13"/>
  <c r="J120" i="13"/>
  <c r="J79" i="13"/>
  <c r="J38" i="13"/>
  <c r="J52" i="13"/>
  <c r="J93" i="13"/>
  <c r="J36" i="13"/>
  <c r="J118" i="13"/>
  <c r="J77" i="13"/>
  <c r="J37" i="13"/>
  <c r="J119" i="13"/>
  <c r="J78" i="13"/>
  <c r="K38" i="13"/>
  <c r="K79" i="13"/>
  <c r="K122" i="13"/>
  <c r="K81" i="13"/>
  <c r="K121" i="13"/>
  <c r="K119" i="13"/>
  <c r="K118" i="13"/>
  <c r="K93" i="13"/>
  <c r="K80" i="13"/>
  <c r="K78" i="13"/>
  <c r="K77" i="13"/>
  <c r="K52" i="13"/>
  <c r="K39" i="13"/>
  <c r="K37" i="13"/>
  <c r="K36" i="13"/>
  <c r="K11" i="13"/>
  <c r="K120" i="13"/>
  <c r="I120" i="13"/>
  <c r="I122" i="13"/>
  <c r="I81" i="13"/>
  <c r="I119" i="13"/>
  <c r="I78" i="13"/>
  <c r="I37" i="13"/>
  <c r="I79" i="13"/>
  <c r="I11" i="13"/>
  <c r="I38" i="13"/>
  <c r="I118" i="13"/>
  <c r="I77" i="13"/>
  <c r="I36" i="13"/>
  <c r="I93" i="13"/>
  <c r="I52" i="13"/>
  <c r="I121" i="13"/>
  <c r="I80" i="13"/>
  <c r="I39" i="13"/>
  <c r="U38" i="13"/>
  <c r="U120" i="13"/>
  <c r="U79" i="13"/>
  <c r="U119" i="13"/>
  <c r="U80" i="13"/>
  <c r="U77" i="13"/>
  <c r="U11" i="13"/>
  <c r="U122" i="13"/>
  <c r="U81" i="13"/>
  <c r="U52" i="13"/>
  <c r="U39" i="13"/>
  <c r="U37" i="13"/>
  <c r="U121" i="13"/>
  <c r="U118" i="13"/>
  <c r="U93" i="13"/>
  <c r="U78" i="13"/>
  <c r="U36" i="13"/>
  <c r="S120" i="13"/>
  <c r="S122" i="13"/>
  <c r="S118" i="13"/>
  <c r="S77" i="13"/>
  <c r="S81" i="13"/>
  <c r="S93" i="13"/>
  <c r="S37" i="13"/>
  <c r="S36" i="13"/>
  <c r="S38" i="13"/>
  <c r="S79" i="13"/>
  <c r="S39" i="13"/>
  <c r="S119" i="13"/>
  <c r="S78" i="13"/>
  <c r="S11" i="13"/>
  <c r="S52" i="13"/>
  <c r="S121" i="13"/>
  <c r="S80" i="13"/>
  <c r="G81" i="13"/>
  <c r="G119" i="13"/>
  <c r="G93" i="13"/>
  <c r="G78" i="13"/>
  <c r="G37" i="13"/>
  <c r="G11" i="13"/>
  <c r="G120" i="13"/>
  <c r="G122" i="13"/>
  <c r="G39" i="13"/>
  <c r="G36" i="13"/>
  <c r="G38" i="13"/>
  <c r="G52" i="13"/>
  <c r="G79" i="13"/>
  <c r="G121" i="13"/>
  <c r="G118" i="13"/>
  <c r="G80" i="13"/>
  <c r="G77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R109" i="13" l="1"/>
  <c r="R41" i="13"/>
  <c r="L75" i="13"/>
  <c r="Q68" i="13"/>
  <c r="R116" i="13"/>
  <c r="R88" i="13" s="1"/>
  <c r="R90" i="13" s="1"/>
  <c r="R92" i="13" s="1"/>
  <c r="R34" i="13"/>
  <c r="R82" i="13"/>
  <c r="R75" i="13"/>
  <c r="R27" i="13"/>
  <c r="Q34" i="13"/>
  <c r="R68" i="13"/>
  <c r="R123" i="13"/>
  <c r="Q41" i="13"/>
  <c r="Q27" i="13"/>
  <c r="Q6" i="13" s="1"/>
  <c r="Q8" i="13" s="1"/>
  <c r="Q82" i="13"/>
  <c r="Q75" i="13"/>
  <c r="Q47" i="13" s="1"/>
  <c r="Q49" i="13" s="1"/>
  <c r="Q116" i="13"/>
  <c r="Q109" i="13"/>
  <c r="Q123" i="13"/>
  <c r="P82" i="13"/>
  <c r="P109" i="13"/>
  <c r="P116" i="13"/>
  <c r="P123" i="13"/>
  <c r="P41" i="13"/>
  <c r="P75" i="13"/>
  <c r="P27" i="13"/>
  <c r="P68" i="13"/>
  <c r="P34" i="13"/>
  <c r="L82" i="13"/>
  <c r="L41" i="13"/>
  <c r="L68" i="13"/>
  <c r="L34" i="13"/>
  <c r="L116" i="13"/>
  <c r="L123" i="13"/>
  <c r="L109" i="13"/>
  <c r="L27" i="13"/>
  <c r="L6" i="13" s="1"/>
  <c r="L8" i="13" s="1"/>
  <c r="D122" i="13"/>
  <c r="D38" i="13"/>
  <c r="D79" i="13"/>
  <c r="D78" i="13"/>
  <c r="D120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R6" i="13" l="1"/>
  <c r="R8" i="13" s="1"/>
  <c r="R10" i="13" s="1"/>
  <c r="R124" i="13"/>
  <c r="R83" i="13"/>
  <c r="R47" i="13"/>
  <c r="R49" i="13" s="1"/>
  <c r="R51" i="13" s="1"/>
  <c r="R42" i="13"/>
  <c r="L47" i="13"/>
  <c r="L49" i="13" s="1"/>
  <c r="P6" i="13"/>
  <c r="P8" i="13" s="1"/>
  <c r="P10" i="13" s="1"/>
  <c r="Q88" i="13"/>
  <c r="Q90" i="13" s="1"/>
  <c r="P47" i="13"/>
  <c r="P49" i="13" s="1"/>
  <c r="P51" i="13" s="1"/>
  <c r="P124" i="13"/>
  <c r="Q124" i="13"/>
  <c r="Q83" i="13"/>
  <c r="Q42" i="13"/>
  <c r="P88" i="13"/>
  <c r="P90" i="13" s="1"/>
  <c r="P92" i="13" s="1"/>
  <c r="L88" i="13"/>
  <c r="L90" i="13" s="1"/>
  <c r="L83" i="13"/>
  <c r="P42" i="13"/>
  <c r="P83" i="13"/>
  <c r="L124" i="13"/>
  <c r="L42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T86" i="14"/>
  <c r="M86" i="14"/>
  <c r="F59" i="14" l="1"/>
  <c r="N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J67" i="14" l="1"/>
  <c r="J45" i="14"/>
  <c r="J21" i="14"/>
  <c r="J64" i="14"/>
  <c r="J41" i="14"/>
  <c r="J20" i="14"/>
  <c r="J54" i="14"/>
  <c r="J55" i="14"/>
  <c r="J32" i="14"/>
  <c r="J12" i="14"/>
  <c r="J18" i="14"/>
  <c r="J47" i="14"/>
  <c r="J16" i="14"/>
  <c r="J57" i="14"/>
  <c r="J14" i="14"/>
  <c r="J43" i="14"/>
  <c r="J27" i="14"/>
  <c r="J7" i="14"/>
  <c r="J36" i="14"/>
  <c r="J56" i="14"/>
  <c r="J34" i="14"/>
  <c r="J6" i="14"/>
  <c r="J52" i="14"/>
  <c r="J65" i="14"/>
  <c r="J66" i="14"/>
  <c r="J22" i="14"/>
  <c r="J28" i="14"/>
  <c r="J31" i="14"/>
  <c r="J62" i="14"/>
  <c r="J40" i="14"/>
  <c r="J35" i="14"/>
  <c r="J48" i="14"/>
  <c r="J13" i="14"/>
  <c r="J29" i="14"/>
  <c r="J44" i="14"/>
  <c r="J8" i="14"/>
  <c r="J50" i="14"/>
  <c r="J26" i="14"/>
  <c r="J68" i="14"/>
  <c r="J46" i="14"/>
  <c r="J25" i="14"/>
  <c r="J60" i="14"/>
  <c r="J61" i="14"/>
  <c r="J37" i="14"/>
  <c r="J17" i="14"/>
  <c r="J24" i="14"/>
  <c r="J10" i="14"/>
  <c r="J11" i="14"/>
  <c r="J108" i="14"/>
  <c r="J103" i="14"/>
  <c r="J98" i="14"/>
  <c r="J94" i="14"/>
  <c r="J85" i="14"/>
  <c r="J81" i="14"/>
  <c r="J76" i="14"/>
  <c r="J107" i="14"/>
  <c r="J97" i="14"/>
  <c r="J93" i="14"/>
  <c r="J79" i="14"/>
  <c r="J75" i="14"/>
  <c r="J101" i="14"/>
  <c r="J96" i="14"/>
  <c r="J83" i="14"/>
  <c r="J78" i="14"/>
  <c r="J102" i="14"/>
  <c r="J84" i="14"/>
  <c r="J105" i="14"/>
  <c r="J88" i="14"/>
  <c r="J74" i="14"/>
  <c r="J104" i="14"/>
  <c r="J99" i="14"/>
  <c r="J95" i="14"/>
  <c r="J87" i="14"/>
  <c r="J82" i="14"/>
  <c r="J77" i="14"/>
  <c r="J73" i="14"/>
  <c r="K108" i="14"/>
  <c r="K85" i="14"/>
  <c r="K104" i="14"/>
  <c r="K82" i="14"/>
  <c r="K101" i="14"/>
  <c r="K78" i="14"/>
  <c r="K93" i="14"/>
  <c r="K99" i="14"/>
  <c r="K107" i="14"/>
  <c r="K106" i="14" s="1"/>
  <c r="K94" i="14"/>
  <c r="K87" i="14"/>
  <c r="K83" i="14"/>
  <c r="K75" i="14"/>
  <c r="K103" i="14"/>
  <c r="K81" i="14"/>
  <c r="K77" i="14"/>
  <c r="K96" i="14"/>
  <c r="K84" i="14"/>
  <c r="K98" i="14"/>
  <c r="K76" i="14"/>
  <c r="K95" i="14"/>
  <c r="K73" i="14"/>
  <c r="K88" i="14"/>
  <c r="K102" i="14"/>
  <c r="K79" i="14"/>
  <c r="K74" i="14"/>
  <c r="K105" i="14"/>
  <c r="K97" i="14"/>
  <c r="K68" i="14"/>
  <c r="K57" i="14"/>
  <c r="K46" i="14"/>
  <c r="K35" i="14"/>
  <c r="K25" i="14"/>
  <c r="K14" i="14"/>
  <c r="K67" i="14"/>
  <c r="K47" i="14"/>
  <c r="K26" i="14"/>
  <c r="K62" i="14"/>
  <c r="K40" i="14"/>
  <c r="K21" i="14"/>
  <c r="K61" i="14"/>
  <c r="K48" i="14"/>
  <c r="K37" i="14"/>
  <c r="K17" i="14"/>
  <c r="K50" i="14"/>
  <c r="K8" i="14"/>
  <c r="K24" i="14"/>
  <c r="K66" i="14"/>
  <c r="K55" i="14"/>
  <c r="K44" i="14"/>
  <c r="K32" i="14"/>
  <c r="K22" i="14"/>
  <c r="K12" i="14"/>
  <c r="K65" i="14"/>
  <c r="K43" i="14"/>
  <c r="K18" i="14"/>
  <c r="K60" i="14"/>
  <c r="K36" i="14"/>
  <c r="K13" i="14"/>
  <c r="K64" i="14"/>
  <c r="K52" i="14"/>
  <c r="K41" i="14"/>
  <c r="K29" i="14"/>
  <c r="K20" i="14"/>
  <c r="K10" i="14"/>
  <c r="K56" i="14"/>
  <c r="K34" i="14"/>
  <c r="K16" i="14"/>
  <c r="K54" i="14"/>
  <c r="K31" i="14"/>
  <c r="K11" i="14"/>
  <c r="K27" i="14"/>
  <c r="K7" i="14"/>
  <c r="K28" i="14"/>
  <c r="K45" i="14"/>
  <c r="K6" i="14"/>
  <c r="S105" i="14"/>
  <c r="S101" i="14"/>
  <c r="S96" i="14"/>
  <c r="S88" i="14"/>
  <c r="S83" i="14"/>
  <c r="S78" i="14"/>
  <c r="S74" i="14"/>
  <c r="S108" i="14"/>
  <c r="S103" i="14"/>
  <c r="S98" i="14"/>
  <c r="S94" i="14"/>
  <c r="S85" i="14"/>
  <c r="S81" i="14"/>
  <c r="S76" i="14"/>
  <c r="S107" i="14"/>
  <c r="S102" i="14"/>
  <c r="S93" i="14"/>
  <c r="S84" i="14"/>
  <c r="S104" i="14"/>
  <c r="S99" i="14"/>
  <c r="S95" i="14"/>
  <c r="S87" i="14"/>
  <c r="S82" i="14"/>
  <c r="S77" i="14"/>
  <c r="S73" i="14"/>
  <c r="S97" i="14"/>
  <c r="S79" i="14"/>
  <c r="S75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4" i="14"/>
  <c r="S22" i="14"/>
  <c r="S21" i="14"/>
  <c r="S17" i="14"/>
  <c r="S13" i="14"/>
  <c r="S11" i="14"/>
  <c r="S8" i="14"/>
  <c r="S6" i="14"/>
  <c r="S25" i="14"/>
  <c r="S20" i="14"/>
  <c r="S18" i="14"/>
  <c r="S16" i="14"/>
  <c r="S14" i="14"/>
  <c r="S12" i="14"/>
  <c r="S10" i="14"/>
  <c r="S7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64" i="14"/>
  <c r="I57" i="14"/>
  <c r="I68" i="14"/>
  <c r="I52" i="14"/>
  <c r="I46" i="14"/>
  <c r="I41" i="14"/>
  <c r="I35" i="14"/>
  <c r="I29" i="14"/>
  <c r="I25" i="14"/>
  <c r="I20" i="14"/>
  <c r="I14" i="14"/>
  <c r="I10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U107" i="14"/>
  <c r="U102" i="14"/>
  <c r="U97" i="14"/>
  <c r="U93" i="14"/>
  <c r="U84" i="14"/>
  <c r="U79" i="14"/>
  <c r="U75" i="14"/>
  <c r="U108" i="14"/>
  <c r="U103" i="14"/>
  <c r="U98" i="14"/>
  <c r="U94" i="14"/>
  <c r="U85" i="14"/>
  <c r="U81" i="14"/>
  <c r="U76" i="14"/>
  <c r="U105" i="14"/>
  <c r="U101" i="14"/>
  <c r="U96" i="14"/>
  <c r="U88" i="14"/>
  <c r="U83" i="14"/>
  <c r="U78" i="14"/>
  <c r="U74" i="14"/>
  <c r="U104" i="14"/>
  <c r="U99" i="14"/>
  <c r="U95" i="14"/>
  <c r="U87" i="14"/>
  <c r="U82" i="14"/>
  <c r="U77" i="14"/>
  <c r="U73" i="14"/>
  <c r="U65" i="14"/>
  <c r="U62" i="14"/>
  <c r="U56" i="14"/>
  <c r="U50" i="14"/>
  <c r="U43" i="14"/>
  <c r="U36" i="14"/>
  <c r="U31" i="14"/>
  <c r="U28" i="14"/>
  <c r="U18" i="14"/>
  <c r="U11" i="14"/>
  <c r="U68" i="14"/>
  <c r="U66" i="14"/>
  <c r="U64" i="14"/>
  <c r="U61" i="14"/>
  <c r="U57" i="14"/>
  <c r="U55" i="14"/>
  <c r="U52" i="14"/>
  <c r="U48" i="14"/>
  <c r="U46" i="14"/>
  <c r="U44" i="14"/>
  <c r="U41" i="14"/>
  <c r="U37" i="14"/>
  <c r="U35" i="14"/>
  <c r="U32" i="14"/>
  <c r="U29" i="14"/>
  <c r="U27" i="14"/>
  <c r="U25" i="14"/>
  <c r="U22" i="14"/>
  <c r="U20" i="14"/>
  <c r="U17" i="14"/>
  <c r="U14" i="14"/>
  <c r="U12" i="14"/>
  <c r="U10" i="14"/>
  <c r="U7" i="14"/>
  <c r="U67" i="14"/>
  <c r="U60" i="14"/>
  <c r="U54" i="14"/>
  <c r="U47" i="14"/>
  <c r="U45" i="14"/>
  <c r="U40" i="14"/>
  <c r="U34" i="14"/>
  <c r="U26" i="14"/>
  <c r="U24" i="14"/>
  <c r="U21" i="14"/>
  <c r="U16" i="14"/>
  <c r="U13" i="14"/>
  <c r="U8" i="14"/>
  <c r="U6" i="14"/>
  <c r="G108" i="14"/>
  <c r="G105" i="14"/>
  <c r="G103" i="14"/>
  <c r="G101" i="14"/>
  <c r="G98" i="14"/>
  <c r="G96" i="14"/>
  <c r="G94" i="14"/>
  <c r="G88" i="14"/>
  <c r="G85" i="14"/>
  <c r="G83" i="14"/>
  <c r="G81" i="14"/>
  <c r="G77" i="14"/>
  <c r="G75" i="14"/>
  <c r="G73" i="14"/>
  <c r="G107" i="14"/>
  <c r="G104" i="14"/>
  <c r="G102" i="14"/>
  <c r="G99" i="14"/>
  <c r="G97" i="14"/>
  <c r="G95" i="14"/>
  <c r="G93" i="14"/>
  <c r="G87" i="14"/>
  <c r="G84" i="14"/>
  <c r="G82" i="14"/>
  <c r="G79" i="14"/>
  <c r="G78" i="14"/>
  <c r="G76" i="14"/>
  <c r="G74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46" i="14"/>
  <c r="G41" i="14"/>
  <c r="G29" i="14"/>
  <c r="G20" i="14"/>
  <c r="G14" i="14"/>
  <c r="G65" i="14"/>
  <c r="G60" i="14"/>
  <c r="G54" i="14"/>
  <c r="G47" i="14"/>
  <c r="G36" i="14"/>
  <c r="G26" i="14"/>
  <c r="G21" i="14"/>
  <c r="G11" i="14"/>
  <c r="G6" i="14"/>
  <c r="G66" i="14"/>
  <c r="G61" i="14"/>
  <c r="G55" i="14"/>
  <c r="G48" i="14"/>
  <c r="G44" i="14"/>
  <c r="G37" i="14"/>
  <c r="G32" i="14"/>
  <c r="G27" i="14"/>
  <c r="G22" i="14"/>
  <c r="G17" i="14"/>
  <c r="G12" i="14"/>
  <c r="G57" i="14"/>
  <c r="G52" i="14"/>
  <c r="G35" i="14"/>
  <c r="G25" i="14"/>
  <c r="G10" i="14"/>
  <c r="G43" i="14"/>
  <c r="G31" i="14"/>
  <c r="G16" i="14"/>
  <c r="G7" i="14"/>
  <c r="E67" i="14"/>
  <c r="E56" i="14"/>
  <c r="E46" i="14"/>
  <c r="E34" i="14"/>
  <c r="E7" i="14"/>
  <c r="E61" i="14"/>
  <c r="E47" i="14"/>
  <c r="E36" i="14"/>
  <c r="E28" i="14"/>
  <c r="E22" i="14"/>
  <c r="E11" i="14"/>
  <c r="E18" i="14"/>
  <c r="E66" i="14"/>
  <c r="E55" i="14"/>
  <c r="E44" i="14"/>
  <c r="E31" i="14"/>
  <c r="E68" i="14"/>
  <c r="E57" i="14"/>
  <c r="E45" i="14"/>
  <c r="E35" i="14"/>
  <c r="E27" i="14"/>
  <c r="E17" i="14"/>
  <c r="E10" i="14"/>
  <c r="E14" i="14"/>
  <c r="E60" i="14"/>
  <c r="E48" i="14"/>
  <c r="E37" i="14"/>
  <c r="E13" i="14"/>
  <c r="E64" i="14"/>
  <c r="E50" i="14"/>
  <c r="E49" i="14" s="1"/>
  <c r="E40" i="14"/>
  <c r="E29" i="14"/>
  <c r="E25" i="14"/>
  <c r="E12" i="14"/>
  <c r="E21" i="14"/>
  <c r="E6" i="14"/>
  <c r="E62" i="14"/>
  <c r="E52" i="14"/>
  <c r="E41" i="14"/>
  <c r="E20" i="14"/>
  <c r="E65" i="14"/>
  <c r="E54" i="14"/>
  <c r="E43" i="14"/>
  <c r="E32" i="14"/>
  <c r="E26" i="14"/>
  <c r="E16" i="14"/>
  <c r="E24" i="14"/>
  <c r="E8" i="14"/>
  <c r="E108" i="14"/>
  <c r="E103" i="14"/>
  <c r="E98" i="14"/>
  <c r="E94" i="14"/>
  <c r="E85" i="14"/>
  <c r="E81" i="14"/>
  <c r="E76" i="14"/>
  <c r="E78" i="14"/>
  <c r="E104" i="14"/>
  <c r="E99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4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J59" i="14" l="1"/>
  <c r="J100" i="14"/>
  <c r="J106" i="14"/>
  <c r="J63" i="14"/>
  <c r="J92" i="14"/>
  <c r="K59" i="14"/>
  <c r="K86" i="14"/>
  <c r="K92" i="14"/>
  <c r="K100" i="14"/>
  <c r="S59" i="14"/>
  <c r="S106" i="14"/>
  <c r="D17" i="14"/>
  <c r="S86" i="14"/>
  <c r="S100" i="14"/>
  <c r="S92" i="14"/>
  <c r="D61" i="14"/>
  <c r="W39" i="14"/>
  <c r="D95" i="14"/>
  <c r="U59" i="14"/>
  <c r="I86" i="14"/>
  <c r="I92" i="14"/>
  <c r="I59" i="14"/>
  <c r="I100" i="14"/>
  <c r="D26" i="14"/>
  <c r="I106" i="14"/>
  <c r="U100" i="14"/>
  <c r="U86" i="14"/>
  <c r="U92" i="14"/>
  <c r="D67" i="14"/>
  <c r="D66" i="14"/>
  <c r="U106" i="14"/>
  <c r="D83" i="14"/>
  <c r="G106" i="14"/>
  <c r="G86" i="14"/>
  <c r="D29" i="14"/>
  <c r="G9" i="14"/>
  <c r="D31" i="14"/>
  <c r="G100" i="14"/>
  <c r="D25" i="14"/>
  <c r="G59" i="14"/>
  <c r="G92" i="14"/>
  <c r="D68" i="14"/>
  <c r="D45" i="14"/>
  <c r="D62" i="14"/>
  <c r="D37" i="14"/>
  <c r="D21" i="14"/>
  <c r="D41" i="14"/>
  <c r="D44" i="14"/>
  <c r="D47" i="14"/>
  <c r="D46" i="14"/>
  <c r="D108" i="14"/>
  <c r="D28" i="14"/>
  <c r="D27" i="14"/>
  <c r="D48" i="14"/>
  <c r="D54" i="14"/>
  <c r="D56" i="14"/>
  <c r="D55" i="14"/>
  <c r="D16" i="14"/>
  <c r="D60" i="14"/>
  <c r="D57" i="14"/>
  <c r="D32" i="14"/>
  <c r="D36" i="14"/>
  <c r="D35" i="14"/>
  <c r="D18" i="14"/>
  <c r="D43" i="14"/>
  <c r="D65" i="14"/>
  <c r="D20" i="14"/>
  <c r="D6" i="14"/>
  <c r="E30" i="14"/>
  <c r="E33" i="14"/>
  <c r="D103" i="14"/>
  <c r="E42" i="14"/>
  <c r="E39" i="14"/>
  <c r="D22" i="14"/>
  <c r="D85" i="14"/>
  <c r="W106" i="14"/>
  <c r="E106" i="14"/>
  <c r="D102" i="14"/>
  <c r="E100" i="14"/>
  <c r="D75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<sst xmlns="http://schemas.openxmlformats.org/spreadsheetml/2006/main" count="5326" uniqueCount="2378">
  <si>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</si>
  <si>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</si>
  <si>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</si>
  <si>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</si>
  <si>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</si>
  <si>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</si>
  <si>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</si>
  <si>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</si>
  <si>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</si>
  <si>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</si>
  <si>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</si>
  <si>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</si>
  <si>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</si>
  <si>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</si>
  <si>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</si>
  <si>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</si>
  <si>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</si>
  <si>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</si>
  <si>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</si>
  <si>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</si>
  <si>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</si>
  <si>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</si>
  <si>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</si>
  <si>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</si>
  <si>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</si>
  <si>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</si>
  <si>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</si>
  <si>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</si>
  <si>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</si>
  <si>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</si>
  <si>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</si>
  <si>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</si>
  <si>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</si>
  <si>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</si>
  <si>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</si>
  <si>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</si>
  <si>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</si>
  <si>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</si>
  <si>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</si>
  <si>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</si>
  <si>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</si>
  <si>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</si>
  <si>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</si>
  <si>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</si>
  <si>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</si>
  <si>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</si>
  <si>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</si>
  <si>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</si>
  <si>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</si>
  <si>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</si>
  <si>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</si>
  <si>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</si>
  <si>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</si>
  <si>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</si>
  <si>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</si>
  <si>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</si>
  <si>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</si>
  <si>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</si>
  <si>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</si>
  <si>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</si>
  <si>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</si>
  <si>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</si>
  <si>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</si>
  <si>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</si>
  <si>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</si>
  <si>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</si>
  <si>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</si>
  <si>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</si>
  <si>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</si>
  <si>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</si>
  <si>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</si>
  <si>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</si>
  <si>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</si>
  <si>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</si>
  <si>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</si>
  <si>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</si>
  <si>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</si>
  <si>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</si>
  <si>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</si>
  <si>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</si>
  <si>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</si>
  <si>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</si>
  <si>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</si>
  <si>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</si>
  <si>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</si>
  <si>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</si>
  <si>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</si>
  <si>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</si>
  <si>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</si>
  <si>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</si>
  <si>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</si>
  <si>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</si>
  <si>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</si>
  <si>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</si>
  <si>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</si>
  <si>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</si>
  <si>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</si>
  <si>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</si>
  <si>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</si>
  <si>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</si>
  <si>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</si>
  <si>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</si>
  <si>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</si>
  <si>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</si>
  <si>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</si>
  <si>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</si>
  <si>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</si>
  <si>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</si>
  <si>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</si>
  <si>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</si>
  <si>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</si>
  <si>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</si>
  <si>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</si>
  <si>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</si>
  <si>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</si>
  <si>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</si>
  <si>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</si>
  <si>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</si>
  <si>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</si>
  <si>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</si>
  <si>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</si>
  <si>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</si>
  <si>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</si>
  <si>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</si>
  <si>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</si>
  <si>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</si>
  <si>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</si>
  <si>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</si>
  <si>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</si>
  <si>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</si>
  <si>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</si>
  <si>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</si>
  <si>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</si>
  <si>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</si>
  <si>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</si>
  <si>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</si>
  <si>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</si>
  <si>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</si>
  <si>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</si>
  <si>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</si>
  <si>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</si>
  <si>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</si>
  <si>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</si>
  <si>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</si>
  <si>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</si>
  <si>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</si>
  <si>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</si>
  <si>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</si>
  <si>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</si>
  <si>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</si>
  <si>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</si>
  <si>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</si>
  <si>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</si>
  <si>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</si>
  <si>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</si>
  <si>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</si>
  <si>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</si>
  <si>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</si>
  <si>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</si>
  <si>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</si>
  <si>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</si>
  <si>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</si>
  <si>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</si>
  <si>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</si>
  <si>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</si>
  <si>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</si>
  <si>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</si>
  <si>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</si>
  <si>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</si>
  <si>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</si>
  <si>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</si>
  <si>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</si>
  <si>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</si>
  <si>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</si>
  <si>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</si>
  <si>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</si>
  <si>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</si>
  <si>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</si>
  <si>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</si>
  <si>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</si>
  <si>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</si>
  <si>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</si>
  <si>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</si>
  <si>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</si>
  <si>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</si>
  <si>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</si>
  <si>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</si>
  <si>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</si>
  <si>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</si>
  <si>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</si>
  <si>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</si>
  <si>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</si>
  <si>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</si>
  <si>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</si>
  <si>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</si>
  <si>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</si>
  <si>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</si>
  <si>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</si>
  <si>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</si>
  <si>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</si>
  <si>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</si>
  <si>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</si>
  <si>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</si>
  <si>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</si>
  <si>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</si>
  <si>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</si>
  <si>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</si>
  <si>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</si>
  <si>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</si>
  <si>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</si>
  <si>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</si>
  <si>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</si>
  <si>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</si>
  <si>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</si>
  <si>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</si>
  <si>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</si>
  <si>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</si>
  <si>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</si>
  <si>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</si>
  <si>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</si>
  <si>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</si>
  <si>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</si>
  <si>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</si>
  <si>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</si>
  <si>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</si>
  <si>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</si>
  <si>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</si>
  <si>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</si>
  <si>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</si>
  <si>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</si>
  <si>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</si>
  <si>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</si>
  <si>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</si>
  <si>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</si>
  <si>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</si>
  <si>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</si>
  <si>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</si>
  <si>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</si>
  <si>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</si>
  <si>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</si>
  <si>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</si>
  <si>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</si>
  <si>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</si>
  <si>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</si>
  <si>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</si>
  <si>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</si>
  <si>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</si>
  <si>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</si>
  <si>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</si>
  <si>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</si>
  <si>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</si>
  <si>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</si>
  <si>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</si>
  <si>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</si>
  <si>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</si>
  <si>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</si>
  <si>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</si>
  <si>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</si>
  <si>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</si>
  <si>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</si>
  <si>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</si>
  <si>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</si>
  <si>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</si>
  <si>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</si>
  <si>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</si>
  <si>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</si>
  <si>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</si>
  <si>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</si>
  <si>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</si>
  <si>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</si>
  <si>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</si>
  <si>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</si>
  <si>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</si>
  <si>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</si>
  <si>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</si>
  <si>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</si>
  <si>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</si>
  <si>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</si>
  <si>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</si>
  <si>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</si>
  <si>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</si>
  <si>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</si>
  <si>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</si>
  <si>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</si>
  <si>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</si>
  <si>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</si>
  <si>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</si>
  <si>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</si>
  <si>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</si>
  <si>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</si>
  <si>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</si>
  <si>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</si>
  <si>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</si>
  <si>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</si>
  <si>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</si>
  <si>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</si>
  <si>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</si>
  <si>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</si>
  <si>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</si>
  <si>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</si>
  <si>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</si>
  <si>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</si>
  <si>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</si>
  <si>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</si>
  <si>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</si>
  <si>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</si>
  <si>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</si>
  <si>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</si>
  <si>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</si>
  <si>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</si>
  <si>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</si>
  <si>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</si>
  <si>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</si>
  <si>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</si>
  <si>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</si>
  <si>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</si>
  <si>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</si>
  <si>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</si>
  <si>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</si>
  <si>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</si>
  <si>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</si>
  <si>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</si>
  <si>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</si>
  <si>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</si>
  <si>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</si>
  <si>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</si>
  <si>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</si>
  <si>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</si>
  <si>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</si>
  <si>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</si>
  <si>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</si>
  <si>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</si>
  <si>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</si>
  <si>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</si>
  <si>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</si>
  <si>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</si>
  <si>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</si>
  <si>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</si>
  <si>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</si>
  <si>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</si>
  <si>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</si>
  <si>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</si>
  <si>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</si>
  <si>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</si>
  <si>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</si>
  <si>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</si>
  <si>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</si>
  <si>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</si>
  <si>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</si>
  <si>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</si>
  <si>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</si>
  <si>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</si>
  <si>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</si>
  <si>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</si>
  <si>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</si>
  <si>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</si>
  <si>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</si>
  <si>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</si>
  <si>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</si>
  <si>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</si>
  <si>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</si>
  <si>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</si>
  <si>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</si>
  <si>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</si>
  <si>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</si>
  <si>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</si>
  <si>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</si>
  <si>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</si>
  <si>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</si>
  <si>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</si>
  <si>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</si>
  <si>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</si>
  <si>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</si>
  <si>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</si>
  <si>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</si>
  <si>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</si>
  <si>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</si>
  <si>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</si>
  <si>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</si>
  <si>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</si>
  <si>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</si>
  <si>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</si>
  <si>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</si>
  <si>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</si>
  <si>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</si>
  <si>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</si>
  <si>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</si>
  <si>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</si>
  <si>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</si>
  <si>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</si>
  <si>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</si>
  <si>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</si>
  <si>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</si>
  <si>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</si>
  <si>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</si>
  <si>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</si>
  <si>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</si>
  <si>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</si>
  <si>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</si>
  <si>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</si>
  <si>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</si>
  <si>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</si>
  <si>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</si>
  <si>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</si>
  <si>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</si>
  <si>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</si>
  <si>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</si>
  <si>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</si>
  <si>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</si>
  <si>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</si>
  <si>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</si>
  <si>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</si>
  <si>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</si>
  <si>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</si>
  <si>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</si>
  <si>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</si>
  <si>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</si>
  <si>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</si>
  <si>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</si>
  <si>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</si>
  <si>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</si>
  <si>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</si>
  <si>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</si>
  <si>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</si>
  <si>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</si>
  <si>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</si>
  <si>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</si>
  <si>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</si>
  <si>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</si>
  <si>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</si>
  <si>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</si>
  <si>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</si>
  <si>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</si>
  <si>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</si>
  <si>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</si>
  <si>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</si>
  <si>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</si>
  <si>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</si>
  <si>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</si>
  <si>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</si>
  <si>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</si>
  <si>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</si>
  <si>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</si>
  <si>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</si>
  <si>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</si>
  <si>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</si>
  <si>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</si>
  <si>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</si>
  <si>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</si>
  <si>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</si>
  <si>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</si>
  <si>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</si>
  <si>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</si>
  <si>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</si>
  <si>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</si>
  <si>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</si>
  <si>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</si>
  <si>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</si>
  <si>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</si>
  <si>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</si>
  <si>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</si>
  <si>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</si>
  <si>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</si>
  <si>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</si>
  <si>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</si>
  <si>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</si>
  <si>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</si>
  <si>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</si>
  <si>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</si>
  <si>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</si>
  <si>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</si>
  <si>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</si>
  <si>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</si>
  <si>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</si>
  <si>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</si>
  <si>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</si>
  <si>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</si>
  <si>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</si>
  <si>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</si>
  <si>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</si>
  <si>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</si>
  <si>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</si>
  <si>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</si>
  <si>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</si>
  <si>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</si>
  <si>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</si>
  <si>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</si>
  <si>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</si>
  <si>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</si>
  <si>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</si>
  <si>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</si>
  <si>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</si>
  <si>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</si>
  <si>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</si>
  <si>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</si>
  <si>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</si>
  <si>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</si>
  <si>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</si>
  <si>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</si>
  <si>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</si>
  <si>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</si>
  <si>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</si>
  <si>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</si>
  <si>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</si>
  <si>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</si>
  <si>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</si>
  <si>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</si>
  <si>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</si>
  <si>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</si>
  <si>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</si>
  <si>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</si>
  <si>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</si>
  <si>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</si>
  <si>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</si>
  <si>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</si>
  <si>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</si>
  <si>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</si>
  <si>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</si>
  <si>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</si>
  <si>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</si>
  <si>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</si>
  <si>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</si>
  <si>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</si>
  <si>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</si>
  <si>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</si>
  <si>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</si>
  <si>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</si>
  <si>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</si>
  <si>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</si>
  <si>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</si>
  <si>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</si>
  <si>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</si>
  <si>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</si>
  <si>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</si>
  <si>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</si>
  <si>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</si>
  <si>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</si>
  <si>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</si>
  <si>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</si>
  <si>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</si>
  <si>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</si>
  <si>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</si>
  <si>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</si>
  <si>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</si>
  <si>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</si>
  <si>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</si>
  <si>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</si>
  <si>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</si>
  <si>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</si>
  <si>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</si>
  <si>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</si>
  <si>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</si>
  <si>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</si>
  <si>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</si>
  <si>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</si>
  <si>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</si>
  <si>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</si>
  <si>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</si>
  <si>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</si>
  <si>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</si>
  <si>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</si>
  <si>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</si>
  <si>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</si>
  <si>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</si>
  <si>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</si>
  <si>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</si>
  <si>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</si>
  <si>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</si>
  <si>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</si>
  <si>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</si>
  <si>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</si>
  <si>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</si>
  <si>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</si>
  <si>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</si>
  <si>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</si>
  <si>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</si>
  <si>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</si>
  <si>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</si>
  <si>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</si>
  <si>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</si>
  <si>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</si>
  <si>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</si>
  <si>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</si>
  <si>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</si>
  <si>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</si>
  <si>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</si>
  <si>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</si>
  <si>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</si>
  <si>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</si>
  <si>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</si>
  <si>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</si>
  <si>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</si>
  <si>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</si>
  <si>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</si>
  <si>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</si>
  <si>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</si>
  <si>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</si>
  <si>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</si>
  <si>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</si>
  <si>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</si>
  <si>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</si>
  <si>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</si>
  <si>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</si>
  <si>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</si>
  <si>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</si>
  <si>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</si>
  <si>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</si>
  <si>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</si>
  <si>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</si>
  <si>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</si>
  <si>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</si>
  <si>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</si>
  <si>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</si>
  <si>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</si>
  <si>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</si>
  <si>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</si>
  <si>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</si>
  <si>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</si>
  <si>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</si>
  <si>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</si>
  <si>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</si>
  <si>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</si>
  <si>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</si>
  <si>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</si>
  <si>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</si>
  <si>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</si>
  <si>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</si>
  <si>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</si>
  <si>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</si>
  <si>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</si>
  <si>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</si>
  <si>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</si>
  <si>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</si>
  <si>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</si>
  <si>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</si>
  <si>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</si>
  <si>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</si>
  <si>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</si>
  <si>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</si>
  <si>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</si>
  <si>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</si>
  <si>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</si>
  <si>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</si>
  <si>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</si>
  <si>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</si>
  <si>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</si>
  <si>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</si>
  <si>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</si>
  <si>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</si>
  <si>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</si>
  <si>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</si>
  <si>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</si>
  <si>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</si>
  <si>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</si>
  <si>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</si>
  <si>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</si>
  <si>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</si>
  <si>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</si>
  <si>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</si>
  <si>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</si>
  <si>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</si>
  <si>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</si>
  <si>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</si>
  <si>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</si>
  <si>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</si>
  <si>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</si>
  <si>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</si>
  <si>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</si>
  <si>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</si>
  <si>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</si>
  <si>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</si>
  <si>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</si>
  <si>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</si>
  <si>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</si>
  <si>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</si>
  <si>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</si>
  <si>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</si>
  <si>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</si>
  <si>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</si>
  <si>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</si>
  <si>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</si>
  <si>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</si>
  <si>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</si>
  <si>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</si>
  <si>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</si>
  <si>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</si>
  <si>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</si>
  <si>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</si>
  <si>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</si>
  <si>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</si>
  <si>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</si>
  <si>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</si>
  <si>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</si>
  <si>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</si>
  <si>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</si>
  <si>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</si>
  <si>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</si>
  <si>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</si>
  <si>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</si>
  <si>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</si>
  <si>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</si>
  <si>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</si>
  <si>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</si>
  <si>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</si>
  <si>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</si>
  <si>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</si>
  <si>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</si>
  <si>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</si>
  <si>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</si>
  <si>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</si>
  <si>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</si>
  <si>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</si>
  <si>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</si>
  <si>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</si>
  <si>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</si>
  <si>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</si>
  <si>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</si>
  <si>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</si>
  <si>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</si>
  <si>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</si>
  <si>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</si>
  <si>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</si>
  <si>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</si>
  <si>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</si>
  <si>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</si>
  <si>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</si>
  <si>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</si>
  <si>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</si>
  <si>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</si>
  <si>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</si>
  <si>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</si>
  <si>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</si>
  <si>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</si>
  <si>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</si>
  <si>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</si>
  <si>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</si>
  <si>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</si>
  <si>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</si>
  <si>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</si>
  <si>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</si>
  <si>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</si>
  <si>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</si>
  <si>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</si>
  <si>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</si>
  <si>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</si>
  <si>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</si>
  <si>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</si>
  <si>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</si>
  <si>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</si>
  <si>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</si>
  <si>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</si>
  <si>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</si>
  <si>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</si>
  <si>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</si>
  <si>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</si>
  <si>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</si>
  <si>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</si>
  <si>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</si>
  <si>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</si>
  <si>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</si>
  <si>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</si>
  <si>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</si>
  <si>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</si>
  <si>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</si>
  <si>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</si>
  <si>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</si>
  <si>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</si>
  <si>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</si>
  <si>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</si>
  <si>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</si>
  <si>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</si>
  <si>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</si>
  <si>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</si>
  <si>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</si>
  <si>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</si>
  <si>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</si>
  <si>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</si>
  <si>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</si>
  <si>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</si>
  <si>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</si>
  <si>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</si>
  <si>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</si>
  <si>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</si>
  <si>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</si>
  <si>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</si>
  <si>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</si>
  <si>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</si>
  <si>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</si>
  <si>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</si>
  <si>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</si>
  <si>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</si>
  <si>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</si>
  <si>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</si>
  <si>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</si>
  <si>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</si>
  <si>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</si>
  <si>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</si>
  <si>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</si>
  <si>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</si>
  <si>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</si>
  <si>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</si>
  <si>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</si>
  <si>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</si>
  <si>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</si>
  <si>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</si>
  <si>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</si>
  <si>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</si>
  <si>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</si>
  <si>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</si>
  <si>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</si>
  <si>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</si>
  <si>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</si>
  <si>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</si>
  <si>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</si>
  <si>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</si>
  <si>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</si>
  <si>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</si>
  <si>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</si>
  <si>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</si>
  <si>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</si>
  <si>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</si>
  <si>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</si>
  <si>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</si>
  <si>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</si>
  <si>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</si>
  <si>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</si>
  <si>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</si>
  <si>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</si>
  <si>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</si>
  <si>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</si>
  <si>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</si>
  <si>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</si>
  <si>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</si>
  <si>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</si>
  <si>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</si>
  <si>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</si>
  <si>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</si>
  <si>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</si>
  <si>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</si>
  <si>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</si>
  <si>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</si>
  <si>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</si>
  <si>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</si>
  <si>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</si>
  <si>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</si>
  <si>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</si>
  <si>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</si>
  <si>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</si>
  <si>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</si>
  <si>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</si>
  <si>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</si>
  <si>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</si>
  <si>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</si>
  <si>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</si>
  <si>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</si>
  <si>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</si>
  <si>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</si>
  <si>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</si>
  <si>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</si>
  <si>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</si>
  <si>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</si>
  <si>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</si>
  <si>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</si>
  <si>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</si>
  <si>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</si>
  <si>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</si>
  <si>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</si>
  <si>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</si>
  <si>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</si>
  <si>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</si>
  <si>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</si>
  <si>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</si>
  <si>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</si>
  <si>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</si>
  <si>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</si>
  <si>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</si>
  <si>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</si>
  <si>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</si>
  <si>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</si>
  <si>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</si>
  <si>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</si>
  <si>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</si>
  <si>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</si>
  <si>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</si>
  <si>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</si>
  <si>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</si>
  <si>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</si>
  <si>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</si>
  <si>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</si>
  <si>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</si>
  <si>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</si>
  <si>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</si>
  <si>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</si>
  <si>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</si>
  <si>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</si>
  <si>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</si>
  <si>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</si>
  <si>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</si>
  <si>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</si>
  <si>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</si>
  <si>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</si>
  <si>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</si>
  <si>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</si>
  <si>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</si>
  <si>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</si>
  <si>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</si>
  <si>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</si>
  <si>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</si>
  <si>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</si>
  <si>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</si>
  <si>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</si>
  <si>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</si>
  <si>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</si>
  <si>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</si>
  <si>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</si>
  <si>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</si>
  <si>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</si>
  <si>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</si>
  <si>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</si>
  <si>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</si>
  <si>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</si>
  <si>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</si>
  <si>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</si>
  <si>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</si>
  <si>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</si>
  <si>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</si>
  <si>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</si>
  <si>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</si>
  <si>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</si>
  <si>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</si>
  <si>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</si>
  <si>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</si>
  <si>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</si>
  <si>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</si>
  <si>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</si>
  <si>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</si>
  <si>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</si>
  <si>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</si>
  <si>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</si>
  <si>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</si>
  <si>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</si>
  <si>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</si>
  <si>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</si>
  <si>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</si>
  <si>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</si>
  <si>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</si>
  <si>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</si>
  <si>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</si>
  <si>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</si>
  <si>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</si>
  <si>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</si>
  <si>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</si>
  <si>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</si>
  <si>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</si>
  <si>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</si>
  <si>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</si>
  <si>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</si>
  <si>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</si>
  <si>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</si>
  <si>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</si>
  <si>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</si>
  <si>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</si>
  <si>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</si>
  <si>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</si>
  <si>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</si>
  <si>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</si>
  <si>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</si>
  <si>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</si>
  <si>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</si>
  <si>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</si>
  <si>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</si>
  <si>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</si>
  <si>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</si>
  <si>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</si>
  <si>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</si>
  <si>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</si>
  <si>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</si>
  <si>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</si>
  <si>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</si>
  <si>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</si>
  <si>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</si>
  <si>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</si>
  <si>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</si>
  <si>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</si>
  <si>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</si>
  <si>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</si>
  <si>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</si>
  <si>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</si>
  <si>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</si>
  <si>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</si>
  <si>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</si>
  <si>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</si>
  <si>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</si>
  <si>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</si>
  <si>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</si>
  <si>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</si>
  <si>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</si>
  <si>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</si>
  <si>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</si>
  <si>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</si>
  <si>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</si>
  <si>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</si>
  <si>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</si>
  <si>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</si>
  <si>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</si>
  <si>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</si>
  <si>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</si>
  <si>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</si>
  <si>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</si>
  <si>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</si>
  <si>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</si>
  <si>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</si>
  <si>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</si>
  <si>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</si>
  <si>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</si>
  <si>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</si>
  <si>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</si>
  <si>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</si>
  <si>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</si>
  <si>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</si>
  <si>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</si>
  <si>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</si>
  <si>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</si>
  <si>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</si>
  <si>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</si>
  <si>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</si>
  <si>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</si>
  <si>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</si>
  <si>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</si>
  <si>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</si>
  <si>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</si>
  <si>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</si>
  <si>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</si>
  <si>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</si>
  <si>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</si>
  <si>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</si>
  <si>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</si>
  <si>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</si>
  <si>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</si>
  <si>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</si>
  <si>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</si>
  <si>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</si>
  <si>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</si>
  <si>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</si>
  <si>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</si>
  <si>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</si>
  <si>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</si>
  <si>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</si>
  <si>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</si>
  <si>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</si>
  <si>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</si>
  <si>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</si>
  <si>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</si>
  <si>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</si>
  <si>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</si>
  <si>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</si>
  <si>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</si>
  <si>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</si>
  <si>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</si>
  <si>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</si>
  <si>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</si>
  <si>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</si>
  <si>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</si>
  <si>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</si>
  <si>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</si>
  <si>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</si>
  <si>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</si>
  <si>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</si>
  <si>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</si>
  <si>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</si>
  <si>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</si>
  <si>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</si>
  <si>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</si>
  <si>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</si>
  <si>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</si>
  <si>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</si>
  <si>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</si>
  <si>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</si>
  <si>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</si>
  <si>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</si>
  <si>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</si>
  <si>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</si>
  <si>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</si>
  <si>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</si>
  <si>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</si>
  <si>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</si>
  <si>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</si>
  <si>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</si>
  <si>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</si>
  <si>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</si>
  <si>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</si>
  <si>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</si>
  <si>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</si>
  <si>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</si>
  <si>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</si>
  <si>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</si>
  <si>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</si>
  <si>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</si>
  <si>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</si>
  <si>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</si>
  <si>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</si>
  <si>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</si>
  <si>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</si>
  <si>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</si>
  <si>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</si>
  <si>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</si>
  <si>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</si>
  <si>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</si>
  <si>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</si>
  <si>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</si>
  <si>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</si>
  <si>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</si>
  <si>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</si>
  <si>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</si>
  <si>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</si>
  <si>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</si>
  <si>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</si>
  <si>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</si>
  <si>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</si>
  <si>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</si>
  <si>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</si>
  <si>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</si>
  <si>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</si>
  <si>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</si>
  <si>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</si>
  <si>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</si>
  <si>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</si>
  <si>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</si>
  <si>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</si>
  <si>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</si>
  <si>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</si>
  <si>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</si>
  <si>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</si>
  <si>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</si>
  <si>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</si>
  <si>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</si>
  <si>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</si>
  <si>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</si>
  <si>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</si>
  <si>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</si>
  <si>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</si>
  <si>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</si>
  <si>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</si>
  <si>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</si>
  <si>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</si>
  <si>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</si>
  <si>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</si>
  <si>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</si>
  <si>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</si>
  <si>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</si>
  <si>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</si>
  <si>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</si>
  <si>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</si>
  <si>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</si>
  <si>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</si>
  <si>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</si>
  <si>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</si>
  <si>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</si>
  <si>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</si>
  <si>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</si>
  <si>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</si>
  <si>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</si>
  <si>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</si>
  <si>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</si>
  <si>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</si>
  <si>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</si>
  <si>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</si>
  <si>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</si>
  <si>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</si>
  <si>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</si>
  <si>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</si>
  <si>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</si>
  <si>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</si>
  <si>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</si>
  <si>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</si>
  <si>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</si>
  <si>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</si>
  <si>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</si>
  <si>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</si>
  <si>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</si>
  <si>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</si>
  <si>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</si>
  <si>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</si>
  <si>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</si>
  <si>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</si>
  <si>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</si>
  <si>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</si>
  <si>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</si>
  <si>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</si>
  <si>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</si>
  <si>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</si>
  <si>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</si>
  <si>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</si>
  <si>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</si>
  <si>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</si>
  <si>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</si>
  <si>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</si>
  <si>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</si>
  <si>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</si>
  <si>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</si>
  <si>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</si>
  <si>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</si>
  <si>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</si>
  <si>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</si>
  <si>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</si>
  <si>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</si>
  <si>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</si>
  <si>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</si>
  <si>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</si>
  <si>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</si>
  <si>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</si>
  <si>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</si>
  <si>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</si>
  <si>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</si>
  <si>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</si>
  <si>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</si>
  <si>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</si>
  <si>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</si>
  <si>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</si>
  <si>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</si>
  <si>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</si>
  <si>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</si>
  <si>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</si>
  <si>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</si>
  <si>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</si>
  <si>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</si>
  <si>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</si>
  <si>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</si>
  <si>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</si>
  <si>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</si>
  <si>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</si>
  <si>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</si>
  <si>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</si>
  <si>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</si>
  <si>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</si>
  <si>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</si>
  <si>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</si>
  <si>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</si>
  <si>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</si>
  <si>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</si>
  <si>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</si>
  <si>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</si>
  <si>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</si>
  <si>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</si>
  <si>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</si>
  <si>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</si>
  <si>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</si>
  <si>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</si>
  <si>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</si>
  <si>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</si>
  <si>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</si>
  <si>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</si>
  <si>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</si>
  <si>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</si>
  <si>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</si>
  <si>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</si>
  <si>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</si>
  <si>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</si>
  <si>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</si>
  <si>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</si>
  <si>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</si>
  <si>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</si>
  <si>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</si>
  <si>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</si>
  <si>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</si>
  <si>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</si>
  <si>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</si>
  <si>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</si>
  <si>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</si>
  <si>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</si>
  <si>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</si>
  <si>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</si>
  <si>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</si>
  <si>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</si>
  <si>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</si>
  <si>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</si>
  <si>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</si>
  <si>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</si>
  <si>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</si>
  <si>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</si>
  <si>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</si>
  <si>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</si>
  <si>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</si>
  <si>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</si>
  <si>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</si>
  <si>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</si>
  <si>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</si>
  <si>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</si>
  <si>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</si>
  <si>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</si>
  <si>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</si>
  <si>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</si>
  <si>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</si>
  <si>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</si>
  <si>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</si>
  <si>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</si>
  <si>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</si>
  <si>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</si>
  <si>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</si>
  <si>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</si>
  <si>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</si>
  <si>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</si>
  <si>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</si>
  <si>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</si>
  <si>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</si>
  <si>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</si>
  <si>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</si>
  <si>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</si>
  <si>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</si>
  <si>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</si>
  <si>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</si>
  <si>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</si>
  <si>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</si>
  <si>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</si>
  <si>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</si>
  <si>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</si>
  <si>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</si>
  <si>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</si>
  <si>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</si>
  <si>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</si>
  <si>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</si>
  <si>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</si>
  <si>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</si>
  <si>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</si>
  <si>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</si>
  <si>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</si>
  <si>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</si>
  <si>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</si>
  <si>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</si>
  <si>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</si>
  <si>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</si>
  <si>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</si>
  <si>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</si>
  <si>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</si>
  <si>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</si>
  <si>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</si>
  <si>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</si>
  <si>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</si>
  <si>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</si>
  <si>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</si>
  <si>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</si>
  <si>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</si>
  <si>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</si>
  <si>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</si>
  <si>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</si>
  <si>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</si>
  <si>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</si>
  <si>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</si>
  <si>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</si>
  <si>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</si>
  <si>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</si>
  <si>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</si>
  <si>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</si>
  <si>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</si>
  <si>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</si>
  <si>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</si>
  <si>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</si>
  <si>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</si>
  <si>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</si>
  <si>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</si>
  <si>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</si>
  <si>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</si>
  <si>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</si>
  <si>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</si>
  <si>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</si>
  <si>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</si>
  <si>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</si>
  <si>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</si>
  <si>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</si>
  <si>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</si>
  <si>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</si>
  <si>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</si>
  <si>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</si>
  <si>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</si>
  <si>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</si>
  <si>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</si>
  <si>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</si>
  <si>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</si>
  <si>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</si>
  <si>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</si>
  <si>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</si>
  <si>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</si>
  <si>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</si>
  <si>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</si>
  <si>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</si>
  <si>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</si>
  <si>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</si>
  <si>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</si>
  <si>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</si>
  <si>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</si>
  <si>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</si>
  <si>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</si>
  <si>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</si>
  <si>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</si>
  <si>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</si>
  <si>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</si>
  <si>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</si>
  <si>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</si>
  <si>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</si>
  <si>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</si>
  <si>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</si>
  <si>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</si>
  <si>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</si>
  <si>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</si>
  <si>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</si>
  <si>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</si>
  <si>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</si>
  <si>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</si>
  <si>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</si>
  <si>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</si>
  <si>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</si>
  <si>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</si>
  <si>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</si>
  <si>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</si>
  <si>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</si>
  <si>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</si>
  <si>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</si>
  <si>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</si>
  <si>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</si>
  <si>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</si>
  <si>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</si>
  <si>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</si>
  <si>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</si>
  <si>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</si>
  <si>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</si>
  <si>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</si>
  <si>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</si>
  <si>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</si>
  <si>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</si>
  <si>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</si>
  <si>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</si>
  <si>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</si>
  <si>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</si>
  <si>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</si>
  <si>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</si>
  <si>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</si>
  <si>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</si>
  <si>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</si>
  <si>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</si>
  <si>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</si>
  <si>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</si>
  <si>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</si>
  <si>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</si>
  <si>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</si>
  <si>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</si>
  <si>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</si>
  <si>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</si>
  <si>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</si>
  <si>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</si>
  <si>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</si>
  <si>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</si>
  <si>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</si>
  <si>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</si>
  <si>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</si>
  <si>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</si>
  <si>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</si>
  <si>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</si>
  <si>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</si>
  <si>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</si>
  <si>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</si>
  <si>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</si>
  <si>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</si>
  <si>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</si>
  <si>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</si>
  <si>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</si>
  <si>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</si>
  <si>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</si>
  <si>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</si>
  <si>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</si>
  <si>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</si>
  <si>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</si>
  <si>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</si>
  <si>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</si>
  <si>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</si>
  <si>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</si>
  <si>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</si>
  <si>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</si>
  <si>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</si>
  <si>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</si>
  <si>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</si>
  <si>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</si>
  <si>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</si>
  <si>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</si>
  <si>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</si>
  <si>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</si>
  <si>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</si>
  <si>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</si>
  <si>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</si>
  <si>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</si>
  <si>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</si>
  <si>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</si>
  <si>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</si>
  <si>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</si>
  <si>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</si>
  <si>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</si>
  <si>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</si>
  <si>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</si>
  <si>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</si>
  <si>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</si>
  <si>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</si>
  <si>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</si>
  <si>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</si>
  <si>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</si>
  <si>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</si>
  <si>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</si>
  <si>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</si>
  <si>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</si>
  <si>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</si>
  <si>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</si>
  <si>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</si>
  <si>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</si>
  <si>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</si>
  <si>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</si>
  <si>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</si>
  <si>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</si>
  <si>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</si>
  <si>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</si>
  <si>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</si>
  <si>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</si>
  <si>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</si>
  <si>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</si>
  <si>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</si>
  <si>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</si>
  <si>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</si>
  <si>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</si>
  <si>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</si>
  <si>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</si>
  <si>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</si>
  <si>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</si>
  <si>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</si>
  <si>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</si>
  <si>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</si>
  <si>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</si>
  <si>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</si>
  <si>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</si>
  <si>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</si>
  <si>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</si>
  <si>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</si>
  <si>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</si>
  <si>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</si>
  <si>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</si>
  <si>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</si>
  <si>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</si>
  <si>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</si>
  <si>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</si>
  <si>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</si>
  <si>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</si>
  <si>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</si>
  <si>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</si>
  <si>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</si>
  <si>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</si>
  <si>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</si>
  <si>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</si>
  <si>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</si>
  <si>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</si>
  <si>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</si>
  <si>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</si>
  <si>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</si>
  <si>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</si>
  <si>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</si>
  <si>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</si>
  <si>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</si>
  <si>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</si>
  <si>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</si>
  <si>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</si>
  <si>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</si>
  <si>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</si>
  <si>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</si>
  <si>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</si>
  <si>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</si>
  <si>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</si>
  <si>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</si>
  <si>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</si>
  <si>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</si>
  <si>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</si>
  <si>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</si>
  <si>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</si>
  <si>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</si>
  <si>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</si>
  <si>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</si>
  <si>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</si>
  <si>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</si>
  <si>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</si>
  <si>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</si>
  <si>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</si>
  <si>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</si>
  <si>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</si>
  <si>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</si>
  <si>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</si>
  <si>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</si>
  <si>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</si>
  <si>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</si>
  <si>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</si>
  <si>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</si>
  <si>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</si>
  <si>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</si>
  <si>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</si>
  <si>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</si>
  <si>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</si>
  <si>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</si>
  <si>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</si>
  <si>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</si>
  <si>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</si>
  <si>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</si>
  <si>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</si>
  <si>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</si>
  <si>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</si>
  <si>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</si>
  <si>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</si>
  <si>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</si>
  <si>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</si>
  <si>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</si>
  <si>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</si>
  <si>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</si>
  <si>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</si>
  <si>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</si>
  <si>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</si>
  <si>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</si>
  <si>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</si>
  <si>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</si>
  <si>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</si>
  <si>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</si>
  <si>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</si>
  <si>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</si>
  <si>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</si>
  <si>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</si>
  <si>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</si>
  <si>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</si>
  <si>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</si>
  <si>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</si>
  <si>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</si>
  <si>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</si>
  <si>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</si>
  <si>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</si>
  <si>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</si>
  <si>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</si>
  <si>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</si>
  <si>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</si>
  <si>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</si>
  <si>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</si>
  <si>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</si>
  <si>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</si>
  <si>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</si>
  <si>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</si>
  <si>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</si>
  <si>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</si>
  <si>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</si>
  <si>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</si>
  <si>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</si>
  <si>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</si>
  <si>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</si>
  <si>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</si>
  <si>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</si>
  <si>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</si>
  <si>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</si>
  <si>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</si>
  <si>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</si>
  <si>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</si>
  <si>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</si>
  <si>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</si>
  <si>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</si>
  <si>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</si>
  <si>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</si>
  <si>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</si>
  <si>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</si>
  <si>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</si>
  <si>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</si>
  <si>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</si>
  <si>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</si>
  <si>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</si>
  <si>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</si>
  <si>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</si>
  <si>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</si>
  <si>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</si>
  <si>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</si>
  <si>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</si>
  <si>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</si>
  <si>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</si>
  <si>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</si>
  <si>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</si>
  <si>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</si>
  <si>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</si>
  <si>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</si>
  <si>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</si>
  <si>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</si>
  <si>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</si>
  <si>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</si>
  <si>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</si>
  <si>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</si>
  <si>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</si>
  <si>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</si>
  <si>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</si>
  <si>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</si>
  <si>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</si>
  <si>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</si>
  <si>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</si>
  <si>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</si>
  <si>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</si>
  <si>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</si>
  <si>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</si>
  <si>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</si>
  <si>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</si>
  <si>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</si>
  <si>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</si>
  <si>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</si>
  <si>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</si>
  <si>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</si>
  <si>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</si>
  <si>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</si>
  <si>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</si>
  <si>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</si>
  <si>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</si>
  <si>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</si>
  <si>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</si>
  <si>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</si>
  <si>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</si>
  <si>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</si>
  <si>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</si>
  <si>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</si>
  <si>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</si>
  <si>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</si>
  <si>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</si>
  <si>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</si>
  <si>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</si>
  <si>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</si>
  <si>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</si>
  <si>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</si>
  <si>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</si>
  <si>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</si>
  <si>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</si>
  <si>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</si>
  <si>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</si>
  <si>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</si>
  <si>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</si>
  <si>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</si>
  <si>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</si>
  <si>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</si>
  <si>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</si>
  <si>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</si>
  <si>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</si>
  <si>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</si>
  <si>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</si>
  <si>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</si>
  <si>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</si>
  <si>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</si>
  <si>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</si>
  <si>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</si>
  <si>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</si>
  <si>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</si>
  <si>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</si>
  <si>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</si>
  <si>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</si>
  <si>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</si>
  <si>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</si>
  <si>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</si>
  <si>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</si>
  <si>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</si>
  <si>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</si>
  <si>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</si>
  <si>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</si>
  <si>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</si>
  <si>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</si>
  <si>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</si>
  <si>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</si>
  <si>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</si>
  <si>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</si>
  <si>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</si>
  <si>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</si>
  <si>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</si>
  <si>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</si>
  <si>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</si>
  <si>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</si>
  <si>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</si>
  <si>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</si>
  <si>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</si>
  <si>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</si>
  <si>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</si>
  <si>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</si>
  <si>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</si>
  <si>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</si>
  <si>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</si>
  <si>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</si>
  <si>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</si>
  <si>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</si>
  <si>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</si>
  <si>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</si>
  <si>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</si>
  <si>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</si>
  <si>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</si>
  <si>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</si>
  <si>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</si>
  <si>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</si>
  <si>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</si>
  <si>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</si>
  <si>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</si>
  <si>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</si>
  <si>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</si>
  <si>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</si>
  <si>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</si>
  <si>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</si>
  <si>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</si>
  <si>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</si>
  <si>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</si>
  <si>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</si>
  <si>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</si>
  <si>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</si>
  <si>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</si>
  <si>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</si>
  <si>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</si>
  <si>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</si>
  <si>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</si>
  <si>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</si>
  <si>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</si>
  <si>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</si>
  <si>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</si>
  <si>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</si>
  <si>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</si>
  <si>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</si>
  <si>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</si>
  <si>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</si>
  <si>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</si>
  <si>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</si>
  <si>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</si>
  <si>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</si>
  <si>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</si>
  <si>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</si>
  <si>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</si>
  <si>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</si>
  <si>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</si>
  <si>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</si>
  <si>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</si>
  <si>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</si>
  <si>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</si>
  <si>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</si>
  <si>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</si>
  <si>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</si>
  <si>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</si>
  <si>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</si>
  <si>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</si>
  <si>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</si>
  <si>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</si>
  <si>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</si>
  <si>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</si>
  <si>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</si>
  <si>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</si>
  <si>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</si>
  <si>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</si>
  <si>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</si>
  <si>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</si>
  <si>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</si>
  <si>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</si>
  <si>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</si>
  <si>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</si>
  <si>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</si>
  <si>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</si>
  <si>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</si>
  <si>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</si>
  <si>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</si>
  <si>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</si>
  <si>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</si>
  <si>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</si>
  <si>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</si>
  <si>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</si>
  <si>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</si>
  <si>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</si>
  <si>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</si>
  <si>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</si>
  <si>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</si>
  <si>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</si>
  <si>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</si>
  <si>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</si>
  <si>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</si>
  <si>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</si>
  <si>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</si>
  <si>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</si>
  <si>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</si>
  <si>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</si>
  <si>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</si>
  <si>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</si>
  <si>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</si>
  <si>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</si>
  <si>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</si>
  <si>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</si>
  <si>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</si>
  <si>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</si>
  <si>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</si>
  <si>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</si>
  <si>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</si>
  <si>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</si>
  <si>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</si>
  <si>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</si>
  <si>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</si>
  <si>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</si>
  <si>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</si>
  <si>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</si>
  <si>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</si>
  <si>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</si>
  <si>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</si>
  <si>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</si>
  <si>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</si>
  <si>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</si>
  <si>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</si>
  <si>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</si>
  <si>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</si>
  <si>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</si>
  <si>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</si>
  <si>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</si>
  <si>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</si>
  <si>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</si>
  <si>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</si>
  <si>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</si>
  <si>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</si>
  <si>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</si>
  <si>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</si>
  <si>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</si>
  <si>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</si>
  <si>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</si>
  <si>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</si>
  <si>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</si>
  <si>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</si>
  <si>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</si>
  <si>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</si>
  <si>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</si>
  <si>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</si>
  <si>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</si>
  <si>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</si>
  <si>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</si>
  <si>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</si>
  <si>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</si>
  <si>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</si>
  <si>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</si>
  <si>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</si>
  <si>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</si>
  <si>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</si>
  <si>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</si>
  <si>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</si>
  <si>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</si>
  <si>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</si>
  <si>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</si>
  <si>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</si>
  <si>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</si>
  <si>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</si>
  <si>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</si>
  <si>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</si>
  <si>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</si>
  <si>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</si>
  <si>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</si>
  <si>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</si>
  <si>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</si>
  <si>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</si>
  <si>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</si>
  <si>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</si>
  <si>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</si>
  <si>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</si>
  <si>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</si>
  <si>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</si>
  <si>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</si>
  <si>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</si>
  <si>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</si>
  <si>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</si>
  <si>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</si>
  <si>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</si>
  <si>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</si>
  <si>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</si>
  <si>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</si>
  <si>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</si>
  <si>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</si>
  <si>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</si>
  <si>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</si>
  <si>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</si>
  <si>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</si>
  <si>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</si>
  <si>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</si>
  <si>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</si>
  <si>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</si>
  <si>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</si>
  <si>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</si>
  <si>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</si>
  <si>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</si>
  <si>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</si>
  <si>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</si>
  <si>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</si>
  <si>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</si>
  <si>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</si>
  <si>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</si>
  <si>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</si>
  <si>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</si>
  <si>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</si>
  <si>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</si>
  <si>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</si>
  <si>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</si>
  <si>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</si>
  <si>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</si>
  <si>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</si>
  <si>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</si>
  <si>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</si>
  <si>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</si>
  <si>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</si>
  <si>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</si>
  <si>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</si>
  <si>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</si>
  <si>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</si>
  <si>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</si>
  <si>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</si>
  <si>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</si>
  <si>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</si>
  <si>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</si>
  <si>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</si>
  <si>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</si>
  <si>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</si>
  <si>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</si>
  <si>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</si>
  <si>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</si>
  <si>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</si>
  <si>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</si>
  <si>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</si>
  <si>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</si>
  <si>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</si>
  <si>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</si>
  <si>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</si>
  <si>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</si>
  <si>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</si>
  <si>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</si>
  <si>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</si>
  <si>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</si>
  <si>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</si>
  <si>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</si>
  <si>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</si>
  <si>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</si>
  <si>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</si>
  <si>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</si>
  <si>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</si>
  <si>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</si>
  <si>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</si>
  <si>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</si>
  <si>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</si>
  <si>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</si>
  <si>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</si>
  <si>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</si>
  <si>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</si>
  <si>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</si>
  <si>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</si>
  <si>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</si>
  <si>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</si>
  <si>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</si>
  <si>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</si>
  <si>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</si>
  <si>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</si>
  <si>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</si>
  <si>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</si>
  <si>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</si>
  <si>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</si>
  <si>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</si>
  <si>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</si>
  <si>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</si>
  <si>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</si>
  <si>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</si>
  <si>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</si>
  <si>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</si>
  <si>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</si>
  <si>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</si>
  <si>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</si>
  <si>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</si>
  <si>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</si>
  <si>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</si>
  <si>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</si>
  <si>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</si>
  <si>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</si>
  <si>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</si>
  <si>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</si>
  <si>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</si>
  <si>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</si>
  <si>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</si>
  <si>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</si>
  <si>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</si>
  <si>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</si>
  <si>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</si>
  <si>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</si>
  <si>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</si>
  <si>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</si>
  <si>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</si>
  <si>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</si>
  <si>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</si>
  <si>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</si>
  <si>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</si>
  <si>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</si>
  <si>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</si>
  <si>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</si>
  <si>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</si>
  <si>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</si>
  <si>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</si>
  <si>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</si>
  <si>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</si>
  <si>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</si>
  <si>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</si>
  <si>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</si>
  <si>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</si>
  <si>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</si>
  <si>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</si>
  <si>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</si>
  <si>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</si>
  <si>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</si>
  <si>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</si>
  <si>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</si>
  <si>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</si>
  <si>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</si>
  <si>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</si>
  <si>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</si>
  <si>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</si>
  <si>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</si>
  <si>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</si>
  <si>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</si>
  <si>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</si>
  <si>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</si>
  <si>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</si>
  <si>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</si>
  <si>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</si>
  <si>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</si>
  <si>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</si>
  <si>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</si>
  <si>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</si>
  <si>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</si>
  <si>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</si>
  <si>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</si>
  <si>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</si>
  <si>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</si>
  <si>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</si>
  <si>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</si>
  <si>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</si>
  <si>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</si>
  <si>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</si>
  <si>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</si>
  <si>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</si>
  <si>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</si>
  <si>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</si>
  <si>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</si>
  <si>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</si>
  <si>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</si>
  <si>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</si>
  <si>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</si>
  <si>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</si>
  <si>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</si>
  <si>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</si>
  <si>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</si>
  <si>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</si>
  <si>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</si>
  <si>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</si>
  <si>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</si>
  <si>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</si>
  <si>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</si>
  <si>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</si>
  <si>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</si>
  <si>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</si>
  <si>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</si>
  <si>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</si>
  <si>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</si>
  <si>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</si>
  <si>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</si>
  <si>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</si>
  <si>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</si>
  <si>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</si>
  <si>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</si>
  <si>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</si>
  <si>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</si>
  <si>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</si>
  <si>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</si>
  <si>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</si>
  <si>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</si>
  <si>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</si>
  <si>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</si>
  <si>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</si>
  <si>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</si>
  <si>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</si>
  <si>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</si>
  <si>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</si>
  <si>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</si>
  <si>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</si>
  <si>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</si>
  <si>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</si>
  <si>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</si>
  <si>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</si>
  <si>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</si>
  <si>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</si>
  <si>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</si>
  <si>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</si>
  <si>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</si>
  <si>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</si>
  <si>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</si>
  <si>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</si>
  <si>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</si>
  <si>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</si>
  <si>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</si>
  <si>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</si>
  <si>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</si>
  <si>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</si>
  <si>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</si>
  <si>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</si>
  <si>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</si>
  <si>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</si>
  <si>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</si>
  <si>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</si>
  <si>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</si>
  <si>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</si>
  <si>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</si>
  <si>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</si>
  <si>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</si>
  <si>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</si>
  <si>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</si>
  <si>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</si>
  <si>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</si>
  <si>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</si>
  <si>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</si>
  <si>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</si>
  <si>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</si>
  <si>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</si>
  <si>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</si>
  <si>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</si>
  <si>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</si>
  <si>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</si>
  <si>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</si>
  <si>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</si>
  <si>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</si>
  <si>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</si>
  <si>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</si>
  <si>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</si>
  <si>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</si>
  <si>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</si>
  <si>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</si>
  <si>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</si>
  <si>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</si>
  <si>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</si>
  <si>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</si>
  <si>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</si>
  <si>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</si>
  <si>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</si>
  <si>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</si>
  <si>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</si>
  <si>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</si>
  <si>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</si>
  <si>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</si>
  <si>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</si>
  <si>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</si>
  <si>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</si>
  <si>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</si>
  <si>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</si>
  <si>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</si>
  <si>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</si>
  <si>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</si>
  <si>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</si>
  <si>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</si>
  <si>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</si>
  <si>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</si>
  <si>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</si>
  <si>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</si>
  <si>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</si>
  <si>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</si>
  <si>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</si>
  <si>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</si>
  <si>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</si>
  <si>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</si>
  <si>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</si>
  <si>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</si>
  <si>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</si>
  <si>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</si>
  <si>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</si>
  <si>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</si>
  <si>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</si>
  <si>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</si>
  <si>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</si>
  <si>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</si>
  <si>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</si>
  <si>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</si>
  <si>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</si>
  <si>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</si>
  <si>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</si>
  <si>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</si>
  <si>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</si>
  <si>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</si>
  <si>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</si>
  <si>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</si>
  <si>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</si>
  <si>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</si>
  <si>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</si>
  <si>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</si>
  <si>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</si>
  <si>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</si>
  <si>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</si>
  <si>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</si>
  <si>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</si>
  <si>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</si>
  <si>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</si>
  <si>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</si>
  <si>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</si>
  <si>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</si>
  <si>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</si>
  <si>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</si>
  <si>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</si>
  <si>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</si>
  <si>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</si>
  <si>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</si>
  <si>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</si>
  <si>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</si>
  <si>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</si>
  <si>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</si>
  <si>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</si>
  <si>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</si>
  <si>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</si>
  <si>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</si>
  <si>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</si>
  <si>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</si>
  <si>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</si>
  <si>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</si>
  <si>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</si>
  <si>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</si>
  <si>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</si>
  <si>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</si>
  <si>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</si>
  <si>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</si>
  <si>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</si>
  <si>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</si>
  <si>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</si>
  <si>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</si>
  <si>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</si>
  <si>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</si>
  <si>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</si>
  <si>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</si>
  <si>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</si>
  <si>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</si>
  <si>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</si>
  <si>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</si>
  <si>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</si>
  <si>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</si>
  <si>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</si>
  <si>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</si>
  <si>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</si>
  <si>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</si>
  <si>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12.10.2020.g.</t>
  </si>
  <si>
    <t>Mirta Hanzer</t>
  </si>
  <si>
    <t>mirta.hanzer@ferit.hr</t>
  </si>
  <si>
    <t>01.09.2019.</t>
  </si>
  <si>
    <t>30.09.2021.</t>
  </si>
  <si>
    <t>Fakultet tehničkih nauka Novi Sad</t>
  </si>
  <si>
    <t>Cilj projekta je promocija obnovljivih izvora energije i održivost javnih zgrada visoke energetske potražnje integracijom pametnih rješenja za izgradnju sustava upravljanja energijom temeljenih na obnovljivim izvorima energije.</t>
  </si>
  <si>
    <t>15.10.2017.</t>
  </si>
  <si>
    <t>14.10.2020.</t>
  </si>
  <si>
    <t>Kungliga Tekniska Högskolan, Stockholm</t>
  </si>
  <si>
    <t>Svrha projekta je unaprijediti profil telekomunikacijskog inženjera, promicati interdisciplinarnost kao odgovor na potrebe industrije i pridonijeti napretku u tehnologiji, gospodarstvu i društvu</t>
  </si>
  <si>
    <t>Alpen-Adria-Universität Klagenfurt</t>
  </si>
  <si>
    <t>Svrha projekta je prezentirati inženjering kao humanu, društvenu, znanstvenu, tehnološku i inovativnu aktivnost. U društvenom, ekonomskom i kulturnom kontekstu, inženjering je jedna od rijetkih aktivnosti koja se povezuje sa svim navedenim područjima.</t>
  </si>
  <si>
    <t>Razvoj i uspostava zajedničkog studija "ICT u poljoprivrednim znanostima"</t>
  </si>
  <si>
    <t>12.10.2018.</t>
  </si>
  <si>
    <t>11.10.2021.</t>
  </si>
  <si>
    <t>Razvoj i uspostava novog studija</t>
  </si>
  <si>
    <t>Fakultet agrobiotehničkih znanosti Osijek</t>
  </si>
  <si>
    <t>Pametna naljepnica za mjerenje i praćenje uvjeta skladištenja i transporta proizvoda</t>
  </si>
  <si>
    <t>SAFU</t>
  </si>
  <si>
    <t>Mjerenje i praćenje uvjeta skladištenja i transporta proizvoda putem pametne naljepnice.</t>
  </si>
  <si>
    <t>20.12.2019.</t>
  </si>
  <si>
    <t>19.12.2022.</t>
  </si>
  <si>
    <t>Primjena Hrvatskog kvalifikacijskog okvira za sveučilišne studijske programe u području elektrotehnike - HKO-ELE</t>
  </si>
  <si>
    <t>22.03.2019.</t>
  </si>
  <si>
    <t>22.09.2021.</t>
  </si>
  <si>
    <t>Provedba HKO-a na razini visokog obrazovanja" i financira se iz Europskog socijalnog fonda (ESF)</t>
  </si>
  <si>
    <t>Cilj projekta je definirati standarde zanimanja i standarde kvalifikacija sveučilišnih studija elektrotehnike na razini Republike Hrvatske te sukladno tome unaprijediti postojećih 14 studijskih programa koje izvode institucije partneri.</t>
  </si>
  <si>
    <t>Ekosustav umreženja uređaja i usluga za Internet stvari s primjenom u poljoprivredi</t>
  </si>
  <si>
    <t>13.03.2020.</t>
  </si>
  <si>
    <t>12.03.2023.</t>
  </si>
  <si>
    <t xml:space="preserve">Fakultet  elektrotehnike i računarstva </t>
  </si>
  <si>
    <t>Umrežani stacionarni baterijski spremnici energija USBSE</t>
  </si>
  <si>
    <t>07.05.2023.</t>
  </si>
  <si>
    <t>Fakulteta elektrotehnike i računarstva</t>
  </si>
  <si>
    <t>22.03.2022.</t>
  </si>
  <si>
    <t xml:space="preserve">Fakultet elektrotehnike, strojarstva i brodogradnje, Split </t>
  </si>
  <si>
    <t xml:space="preserve"> Izrada standarda kvalifikacija u djelatnostima računarstva</t>
  </si>
  <si>
    <t>01.22.2017.</t>
  </si>
  <si>
    <t>31.10.2022.</t>
  </si>
  <si>
    <t>Fakultet elektrotehnike i računarstva</t>
  </si>
  <si>
    <t>Vrhunska istraživanja znanstvenih centara izvrsnosti - Napredne metode i  tehnologije u znanosti o podatcima i kooperativnim sustavima prema sljedećem planu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</si>
</sst>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3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2183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 t="s">
        <v>2336</v>
      </c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 t="s">
        <v>2337</v>
      </c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>
        <v>31224604</v>
      </c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 t="s">
        <v>2338</v>
      </c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1" t="s">
        <v>2140</v>
      </c>
      <c r="C9" s="280"/>
      <c r="D9" s="280"/>
      <c r="E9" s="28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1" t="s">
        <v>3</v>
      </c>
      <c r="C10" s="280"/>
      <c r="D10" s="280"/>
      <c r="E10" s="28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79"/>
      <c r="C11" s="280"/>
      <c r="D11" s="280"/>
      <c r="E11" s="28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43117054</v>
      </c>
      <c r="D14" s="163">
        <f>+D15+D16</f>
        <v>40312079</v>
      </c>
      <c r="E14" s="163">
        <f>+E15+E16</f>
        <v>38823663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43115054</v>
      </c>
      <c r="D15" s="166">
        <f>'PLAN PRIHODA I PRIMITAKA '!D68</f>
        <v>40310079</v>
      </c>
      <c r="E15" s="166">
        <f>'PLAN PRIHODA I PRIMITAKA '!D109</f>
        <v>38821663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2000</v>
      </c>
      <c r="D16" s="166">
        <f>'PLAN PRIHODA I PRIMITAKA '!D75</f>
        <v>2000</v>
      </c>
      <c r="E16" s="166">
        <f>'PLAN PRIHODA I PRIMITAKA '!D116</f>
        <v>2000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41382157</v>
      </c>
      <c r="D17" s="170">
        <f>+D18+D19</f>
        <v>40231644</v>
      </c>
      <c r="E17" s="170">
        <f>+E18+E19</f>
        <v>38075599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37404730</v>
      </c>
      <c r="D18" s="172">
        <f>'PLAN RASHODA I IZDATAKA'!D72</f>
        <v>38161372</v>
      </c>
      <c r="E18" s="172">
        <f>'PLAN RASHODA I IZDATAKA'!D92</f>
        <v>35830327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3977427</v>
      </c>
      <c r="D19" s="172">
        <f>'PLAN RASHODA I IZDATAKA'!D80</f>
        <v>2070272</v>
      </c>
      <c r="E19" s="172">
        <f>'PLAN RASHODA I IZDATAKA'!D100</f>
        <v>2245272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1734897</v>
      </c>
      <c r="D20" s="163">
        <f>+D14-D17</f>
        <v>80435</v>
      </c>
      <c r="E20" s="163">
        <f>+E14-E17</f>
        <v>748064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79"/>
      <c r="C21" s="280"/>
      <c r="D21" s="280"/>
      <c r="E21" s="28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3800000</v>
      </c>
      <c r="D23" s="171">
        <f>'PLAN PRIHODA I PRIMITAKA '!D46</f>
        <v>5534897</v>
      </c>
      <c r="E23" s="171">
        <f>'PLAN PRIHODA I PRIMITAKA '!D87</f>
        <v>5615332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-5534897</v>
      </c>
      <c r="D24" s="175">
        <f>'PLAN PRIHODA I PRIMITAKA '!D48</f>
        <v>-5615332</v>
      </c>
      <c r="E24" s="176">
        <f>'PLAN PRIHODA I PRIMITAKA '!D89</f>
        <v>-6363396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79"/>
      <c r="C25" s="280"/>
      <c r="D25" s="280"/>
      <c r="E25" s="28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79"/>
      <c r="C30" s="280"/>
      <c r="D30" s="280"/>
      <c r="E30" s="28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E25" sqref="E25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25126493</v>
      </c>
      <c r="H3" s="185">
        <v>25930540</v>
      </c>
      <c r="I3" s="185">
        <v>26060192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4421279</v>
      </c>
      <c r="H4" s="185">
        <v>4863407</v>
      </c>
      <c r="I4" s="185">
        <v>4863407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641320031</v>
      </c>
      <c r="F5" s="191" t="str">
        <f t="shared" si="5"/>
        <v>Kamate na depozite po viđenju izvor 31</v>
      </c>
      <c r="G5" s="185">
        <v>1000</v>
      </c>
      <c r="H5" s="185">
        <v>1000</v>
      </c>
      <c r="I5" s="185">
        <v>1000</v>
      </c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641510031</v>
      </c>
      <c r="F6" s="191" t="str">
        <f t="shared" si="5"/>
        <v>Prihodi od pozitivnih tečajnih razlika izvor 31</v>
      </c>
      <c r="G6" s="185">
        <v>500</v>
      </c>
      <c r="H6" s="185">
        <v>500</v>
      </c>
      <c r="I6" s="185">
        <v>500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31</v>
      </c>
      <c r="D7" s="138" t="str">
        <f t="shared" si="4"/>
        <v>Vlastiti prihodi</v>
      </c>
      <c r="E7" s="150">
        <v>6614</v>
      </c>
      <c r="F7" s="191" t="str">
        <f t="shared" si="5"/>
        <v>Prihodi od prodanih proizvoda i robe</v>
      </c>
      <c r="G7" s="185">
        <v>1500</v>
      </c>
      <c r="H7" s="185">
        <v>1500</v>
      </c>
      <c r="I7" s="185">
        <v>1500</v>
      </c>
      <c r="K7" s="141" t="str">
        <f t="shared" si="6"/>
        <v>661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31</v>
      </c>
      <c r="D8" s="138" t="str">
        <f t="shared" si="4"/>
        <v>Vlastiti prihodi</v>
      </c>
      <c r="E8" s="150">
        <v>6615</v>
      </c>
      <c r="F8" s="191" t="str">
        <f t="shared" si="5"/>
        <v>Prihodi od pruženih usluga</v>
      </c>
      <c r="G8" s="185">
        <v>1328000</v>
      </c>
      <c r="H8" s="185">
        <v>1328000</v>
      </c>
      <c r="I8" s="185">
        <v>1328000</v>
      </c>
      <c r="K8" s="141" t="str">
        <f t="shared" si="6"/>
        <v>661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71</v>
      </c>
      <c r="D9" s="138" t="str">
        <f t="shared" si="4"/>
        <v>Prihodi od prodaje ili zamjene nefinancijske imovine i naknade s naslova osiguranja</v>
      </c>
      <c r="E9" s="150">
        <v>721190071</v>
      </c>
      <c r="F9" s="191" t="str">
        <f t="shared" si="5"/>
        <v>Ostali stambeni objekti izvor 71</v>
      </c>
      <c r="G9" s="185">
        <v>2000</v>
      </c>
      <c r="H9" s="185">
        <v>2000</v>
      </c>
      <c r="I9" s="185">
        <v>2000</v>
      </c>
      <c r="K9" s="141" t="str">
        <f t="shared" si="6"/>
        <v>721</v>
      </c>
      <c r="L9" s="141" t="str">
        <f t="shared" si="7"/>
        <v>72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43</v>
      </c>
      <c r="D10" s="138" t="str">
        <f t="shared" si="4"/>
        <v>Ostali prihodi za posebne namjene</v>
      </c>
      <c r="E10" s="150">
        <v>652640000</v>
      </c>
      <c r="F10" s="191" t="str">
        <f t="shared" si="5"/>
        <v>Sufinanciranje cijene usluge, participacije i slično</v>
      </c>
      <c r="G10" s="185">
        <v>4000000</v>
      </c>
      <c r="H10" s="185">
        <v>4000000</v>
      </c>
      <c r="I10" s="185">
        <v>4000000</v>
      </c>
      <c r="K10" s="141" t="str">
        <f t="shared" si="6"/>
        <v>652</v>
      </c>
      <c r="L10" s="141" t="str">
        <f t="shared" si="7"/>
        <v>65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43</v>
      </c>
      <c r="D11" s="138" t="str">
        <f t="shared" si="4"/>
        <v>Ostali prihodi za posebne namjene</v>
      </c>
      <c r="E11" s="150">
        <v>652680000</v>
      </c>
      <c r="F11" s="191" t="str">
        <f t="shared" si="5"/>
        <v xml:space="preserve">Ostali prihodi za posebne namjene </v>
      </c>
      <c r="G11" s="185">
        <v>955000</v>
      </c>
      <c r="H11" s="185">
        <v>955000</v>
      </c>
      <c r="I11" s="185">
        <v>955000</v>
      </c>
      <c r="K11" s="141" t="str">
        <f t="shared" si="6"/>
        <v>652</v>
      </c>
      <c r="L11" s="141" t="str">
        <f t="shared" si="7"/>
        <v>65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61</v>
      </c>
      <c r="D12" s="138" t="str">
        <f t="shared" si="4"/>
        <v xml:space="preserve">Donacije </v>
      </c>
      <c r="E12" s="150">
        <v>663110000</v>
      </c>
      <c r="F12" s="191" t="str">
        <f t="shared" si="5"/>
        <v>Tekuće donacije od fizičkih osoba</v>
      </c>
      <c r="G12" s="185">
        <v>10000</v>
      </c>
      <c r="H12" s="185">
        <v>10000</v>
      </c>
      <c r="I12" s="185">
        <v>10000</v>
      </c>
      <c r="K12" s="141" t="str">
        <f t="shared" si="6"/>
        <v>663</v>
      </c>
      <c r="L12" s="141" t="str">
        <f t="shared" si="7"/>
        <v>66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61</v>
      </c>
      <c r="D13" s="138" t="str">
        <f t="shared" si="4"/>
        <v xml:space="preserve">Donacije </v>
      </c>
      <c r="E13" s="150">
        <v>663120000</v>
      </c>
      <c r="F13" s="191" t="str">
        <f t="shared" si="5"/>
        <v>Tekuće donacije od neprofitnih organizacija</v>
      </c>
      <c r="G13" s="185">
        <v>150000</v>
      </c>
      <c r="H13" s="185">
        <v>150000</v>
      </c>
      <c r="I13" s="185">
        <v>150000</v>
      </c>
      <c r="K13" s="141" t="str">
        <f t="shared" si="6"/>
        <v>663</v>
      </c>
      <c r="L13" s="141" t="str">
        <f t="shared" si="7"/>
        <v>66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61</v>
      </c>
      <c r="D14" s="138" t="str">
        <f t="shared" si="4"/>
        <v xml:space="preserve">Donacije </v>
      </c>
      <c r="E14" s="150">
        <v>663130000</v>
      </c>
      <c r="F14" s="191" t="str">
        <f t="shared" si="5"/>
        <v>Tekuće donacije od trgovačkih društava</v>
      </c>
      <c r="G14" s="185">
        <v>2167120</v>
      </c>
      <c r="H14" s="185">
        <v>908320</v>
      </c>
      <c r="I14" s="185">
        <v>1159500</v>
      </c>
      <c r="K14" s="141" t="str">
        <f t="shared" si="6"/>
        <v>663</v>
      </c>
      <c r="L14" s="141" t="str">
        <f t="shared" si="7"/>
        <v>66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61</v>
      </c>
      <c r="D15" s="138" t="str">
        <f t="shared" si="4"/>
        <v xml:space="preserve">Donacije </v>
      </c>
      <c r="E15" s="150">
        <v>663140000</v>
      </c>
      <c r="F15" s="191" t="str">
        <f t="shared" si="5"/>
        <v>Tekuće donacije od ostalih subjekata izvan općeg proračuna</v>
      </c>
      <c r="G15" s="185">
        <v>50000</v>
      </c>
      <c r="H15" s="185">
        <v>50000</v>
      </c>
      <c r="I15" s="185">
        <v>50000</v>
      </c>
      <c r="K15" s="141" t="str">
        <f t="shared" si="6"/>
        <v>663</v>
      </c>
      <c r="L15" s="141" t="str">
        <f t="shared" si="7"/>
        <v>66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51</v>
      </c>
      <c r="D16" s="138" t="str">
        <f t="shared" si="4"/>
        <v xml:space="preserve">Pomoći EU </v>
      </c>
      <c r="E16" s="150">
        <v>632311700</v>
      </c>
      <c r="F16" s="191" t="str">
        <f t="shared" si="5"/>
        <v>Tekuće pomoći od institucija i tijela EU - ostalo</v>
      </c>
      <c r="G16" s="185">
        <v>2385636</v>
      </c>
      <c r="H16" s="185">
        <v>95100</v>
      </c>
      <c r="I16" s="185">
        <v>50000</v>
      </c>
      <c r="K16" s="141" t="str">
        <f t="shared" si="6"/>
        <v>632</v>
      </c>
      <c r="L16" s="141" t="str">
        <f t="shared" si="7"/>
        <v>63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52</v>
      </c>
      <c r="D17" s="138" t="str">
        <f t="shared" si="4"/>
        <v xml:space="preserve">Ostale pomoći i darovnice </v>
      </c>
      <c r="E17" s="150">
        <v>639310000</v>
      </c>
      <c r="F17" s="191" t="str">
        <f t="shared" si="5"/>
        <v>Tekući prijenosi između proračunskih korisnika istog proračuna temeljem prijenosa EU sredstava</v>
      </c>
      <c r="G17" s="185">
        <v>155176</v>
      </c>
      <c r="H17" s="185">
        <v>0</v>
      </c>
      <c r="I17" s="185">
        <v>192564</v>
      </c>
      <c r="K17" s="141" t="str">
        <f t="shared" si="6"/>
        <v>639</v>
      </c>
      <c r="L17" s="141" t="str">
        <f t="shared" si="7"/>
        <v>63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>08006</v>
      </c>
      <c r="B18" s="139" t="str">
        <f>IF(E18="","",VLOOKUP('Opći dio'!$C$3,'Opći dio'!$L$6:$U$136,9,FALSE))</f>
        <v>Sveučilišta i veleučilišta u Republici Hrvatskoj</v>
      </c>
      <c r="C18" s="187">
        <f t="shared" si="3"/>
        <v>12</v>
      </c>
      <c r="D18" s="138" t="str">
        <f t="shared" si="4"/>
        <v>Sredstva učešća za pomoći</v>
      </c>
      <c r="E18" s="150" t="s">
        <v>777</v>
      </c>
      <c r="F18" s="191" t="str">
        <f t="shared" si="5"/>
        <v>Prihodi iz nadležnog proračuna za financiranje redovne djelatnosti proračunskih korisnika</v>
      </c>
      <c r="G18" s="185">
        <v>225000</v>
      </c>
      <c r="H18" s="185">
        <v>253073</v>
      </c>
      <c r="I18" s="185">
        <v>0</v>
      </c>
      <c r="K18" s="141" t="str">
        <f t="shared" si="6"/>
        <v>671</v>
      </c>
      <c r="L18" s="141" t="str">
        <f t="shared" si="7"/>
        <v>67</v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561</v>
      </c>
      <c r="D19" s="138" t="str">
        <f t="shared" si="4"/>
        <v>Europski socijalni fond (ESF)</v>
      </c>
      <c r="E19" s="150">
        <v>632310561</v>
      </c>
      <c r="F19" s="191" t="str">
        <f t="shared" si="5"/>
        <v>Europski socijalni fond (ESF)</v>
      </c>
      <c r="G19" s="185">
        <v>1475000</v>
      </c>
      <c r="H19" s="185">
        <v>1229589</v>
      </c>
      <c r="I19" s="185">
        <v>0</v>
      </c>
      <c r="K19" s="141" t="str">
        <f t="shared" si="6"/>
        <v>632</v>
      </c>
      <c r="L19" s="141" t="str">
        <f t="shared" si="7"/>
        <v>63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>08006</v>
      </c>
      <c r="B20" s="139" t="str">
        <f>IF(E20="","",VLOOKUP('Opći dio'!$C$3,'Opći dio'!$L$6:$U$136,9,FALSE))</f>
        <v>Sveučilišta i veleučilišta u Republici Hrvatskoj</v>
      </c>
      <c r="C20" s="187">
        <f t="shared" si="3"/>
        <v>563</v>
      </c>
      <c r="D20" s="138" t="str">
        <f t="shared" si="4"/>
        <v>Europski fond za regionalni razvoj (ERDF)</v>
      </c>
      <c r="E20" s="150">
        <v>632310563</v>
      </c>
      <c r="F20" s="191" t="str">
        <f t="shared" si="5"/>
        <v>Europski fond za regionalni razvoj (EFRR)</v>
      </c>
      <c r="G20" s="185">
        <v>663350</v>
      </c>
      <c r="H20" s="185">
        <v>534050</v>
      </c>
      <c r="I20" s="185">
        <v>0</v>
      </c>
      <c r="K20" s="141" t="str">
        <f t="shared" si="6"/>
        <v>632</v>
      </c>
      <c r="L20" s="141" t="str">
        <f t="shared" si="7"/>
        <v>63</v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51" activePane="bottomLeft" state="frozen"/>
      <selection pane="bottomLeft" activeCell="C112" sqref="C112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20548867</v>
      </c>
      <c r="J3" s="185">
        <v>21206431</v>
      </c>
      <c r="K3" s="185">
        <v>21312463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3321670</v>
      </c>
      <c r="J4" s="185">
        <v>3427963</v>
      </c>
      <c r="K4" s="185">
        <v>3445103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68</v>
      </c>
      <c r="H5" s="146" t="str">
        <f t="shared" si="5"/>
        <v>REDOVNA DJELATNOST SVEUČILIŠTA U OSIJEKU</v>
      </c>
      <c r="I5" s="185">
        <v>634429</v>
      </c>
      <c r="J5" s="185">
        <v>654731</v>
      </c>
      <c r="K5" s="185">
        <v>658005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591762</v>
      </c>
      <c r="J6" s="185">
        <v>610698</v>
      </c>
      <c r="K6" s="185">
        <v>613751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18500</v>
      </c>
      <c r="J7" s="185">
        <v>19092</v>
      </c>
      <c r="K7" s="185">
        <v>19187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11265</v>
      </c>
      <c r="J8" s="185">
        <v>11625</v>
      </c>
      <c r="K8" s="185">
        <v>11683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si="5"/>
        <v>PROGRAMSKO FINANCIRANJE JAVNIH VISOKIH UČILIŠTA</v>
      </c>
      <c r="I9" s="185">
        <v>96115</v>
      </c>
      <c r="J9" s="185">
        <v>105726</v>
      </c>
      <c r="K9" s="185">
        <v>105726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3213</v>
      </c>
      <c r="F10" s="146" t="str">
        <f t="shared" si="4"/>
        <v>Stručno usavršavanje zaposlenika</v>
      </c>
      <c r="G10" s="186" t="s">
        <v>801</v>
      </c>
      <c r="H10" s="146" t="str">
        <f t="shared" si="5"/>
        <v>PROGRAMSKO FINANCIRANJE JAVNIH VISOKIH UČILIŠTA</v>
      </c>
      <c r="I10" s="185">
        <v>28834</v>
      </c>
      <c r="J10" s="185">
        <v>31718</v>
      </c>
      <c r="K10" s="185">
        <v>31718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186" t="s">
        <v>801</v>
      </c>
      <c r="H11" s="146" t="str">
        <f t="shared" si="5"/>
        <v>PROGRAMSKO FINANCIRANJE JAVNIH VISOKIH UČILIŠTA</v>
      </c>
      <c r="I11" s="185">
        <v>288344</v>
      </c>
      <c r="J11" s="185">
        <v>317179</v>
      </c>
      <c r="K11" s="185">
        <v>317179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3222</v>
      </c>
      <c r="F12" s="146" t="str">
        <f t="shared" si="4"/>
        <v>Materijal i sirovine</v>
      </c>
      <c r="G12" s="186" t="s">
        <v>801</v>
      </c>
      <c r="H12" s="146" t="str">
        <f t="shared" si="5"/>
        <v>PROGRAMSKO FINANCIRANJE JAVNIH VISOKIH UČILIŠTA</v>
      </c>
      <c r="I12" s="185">
        <v>4806</v>
      </c>
      <c r="J12" s="185">
        <v>5286</v>
      </c>
      <c r="K12" s="185">
        <v>5286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3223</v>
      </c>
      <c r="F13" s="146" t="str">
        <f t="shared" si="4"/>
        <v>Energija</v>
      </c>
      <c r="G13" s="186" t="s">
        <v>801</v>
      </c>
      <c r="H13" s="146" t="str">
        <f t="shared" si="5"/>
        <v>PROGRAMSKO FINANCIRANJE JAVNIH VISOKIH UČILIŠTA</v>
      </c>
      <c r="I13" s="185">
        <v>576689</v>
      </c>
      <c r="J13" s="185">
        <v>634357</v>
      </c>
      <c r="K13" s="185">
        <v>634357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3224</v>
      </c>
      <c r="F14" s="146" t="str">
        <f t="shared" si="4"/>
        <v>Materijal i dijelovi za tekuće i investicijsko održavanje</v>
      </c>
      <c r="G14" s="186" t="s">
        <v>801</v>
      </c>
      <c r="H14" s="146" t="str">
        <f t="shared" si="5"/>
        <v>PROGRAMSKO FINANCIRANJE JAVNIH VISOKIH UČILIŠTA</v>
      </c>
      <c r="I14" s="185">
        <v>216258</v>
      </c>
      <c r="J14" s="185">
        <v>237884</v>
      </c>
      <c r="K14" s="185">
        <v>237884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3225</v>
      </c>
      <c r="F15" s="146" t="str">
        <f t="shared" si="4"/>
        <v>Sitni inventar i auto gume</v>
      </c>
      <c r="G15" s="186" t="s">
        <v>801</v>
      </c>
      <c r="H15" s="146" t="str">
        <f t="shared" si="5"/>
        <v>PROGRAMSKO FINANCIRANJE JAVNIH VISOKIH UČILIŠTA</v>
      </c>
      <c r="I15" s="185">
        <v>48057</v>
      </c>
      <c r="J15" s="185">
        <v>52863</v>
      </c>
      <c r="K15" s="185">
        <v>52863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3227</v>
      </c>
      <c r="F16" s="146" t="str">
        <f t="shared" si="4"/>
        <v>Službena, radna i zaštitna odjeća i obuća</v>
      </c>
      <c r="G16" s="186" t="s">
        <v>801</v>
      </c>
      <c r="H16" s="146" t="str">
        <f t="shared" si="5"/>
        <v>PROGRAMSKO FINANCIRANJE JAVNIH VISOKIH UČILIŠTA</v>
      </c>
      <c r="I16" s="185">
        <v>43252</v>
      </c>
      <c r="J16" s="185">
        <v>47577</v>
      </c>
      <c r="K16" s="185">
        <v>47577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3231</v>
      </c>
      <c r="F17" s="146" t="str">
        <f t="shared" si="4"/>
        <v>Usluge telefona, pošte i prijevoza</v>
      </c>
      <c r="G17" s="186" t="s">
        <v>801</v>
      </c>
      <c r="H17" s="146" t="str">
        <f t="shared" si="5"/>
        <v>PROGRAMSKO FINANCIRANJE JAVNIH VISOKIH UČILIŠTA</v>
      </c>
      <c r="I17" s="185">
        <v>96115</v>
      </c>
      <c r="J17" s="185">
        <v>105726</v>
      </c>
      <c r="K17" s="185">
        <v>105726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3232</v>
      </c>
      <c r="F18" s="146" t="str">
        <f t="shared" si="4"/>
        <v>Usluge tekućeg i investicijskog održavanja</v>
      </c>
      <c r="G18" s="186" t="s">
        <v>801</v>
      </c>
      <c r="H18" s="146" t="str">
        <f t="shared" si="5"/>
        <v>PROGRAMSKO FINANCIRANJE JAVNIH VISOKIH UČILIŠTA</v>
      </c>
      <c r="I18" s="185">
        <v>432516</v>
      </c>
      <c r="J18" s="185">
        <v>475768</v>
      </c>
      <c r="K18" s="185">
        <v>475768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3233</v>
      </c>
      <c r="F19" s="146" t="str">
        <f t="shared" si="4"/>
        <v>Usluge promidžbe i informiranja</v>
      </c>
      <c r="G19" s="186" t="s">
        <v>801</v>
      </c>
      <c r="H19" s="146" t="str">
        <f t="shared" si="5"/>
        <v>PROGRAMSKO FINANCIRANJE JAVNIH VISOKIH UČILIŠTA</v>
      </c>
      <c r="I19" s="185">
        <v>153784</v>
      </c>
      <c r="J19" s="185">
        <v>169162</v>
      </c>
      <c r="K19" s="185">
        <v>169162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3234</v>
      </c>
      <c r="F20" s="146" t="str">
        <f t="shared" si="4"/>
        <v>Komunalne usluge</v>
      </c>
      <c r="G20" s="186" t="s">
        <v>801</v>
      </c>
      <c r="H20" s="146" t="str">
        <f t="shared" si="5"/>
        <v>PROGRAMSKO FINANCIRANJE JAVNIH VISOKIH UČILIŠTA</v>
      </c>
      <c r="I20" s="185">
        <v>96115</v>
      </c>
      <c r="J20" s="185">
        <v>105726</v>
      </c>
      <c r="K20" s="185">
        <v>105726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3235</v>
      </c>
      <c r="F21" s="146" t="str">
        <f t="shared" si="4"/>
        <v>Zakupnine i najamnine</v>
      </c>
      <c r="G21" s="186" t="s">
        <v>801</v>
      </c>
      <c r="H21" s="146" t="str">
        <f t="shared" si="5"/>
        <v>PROGRAMSKO FINANCIRANJE JAVNIH VISOKIH UČILIŠTA</v>
      </c>
      <c r="I21" s="185">
        <v>192230</v>
      </c>
      <c r="J21" s="185">
        <v>211452</v>
      </c>
      <c r="K21" s="185">
        <v>211452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3237</v>
      </c>
      <c r="F22" s="146" t="str">
        <f t="shared" si="4"/>
        <v>Intelektualne i osobne usluge</v>
      </c>
      <c r="G22" s="186" t="s">
        <v>801</v>
      </c>
      <c r="H22" s="146" t="str">
        <f t="shared" si="5"/>
        <v>PROGRAMSKO FINANCIRANJE JAVNIH VISOKIH UČILIŠTA</v>
      </c>
      <c r="I22" s="185">
        <v>384459</v>
      </c>
      <c r="J22" s="185">
        <v>422905</v>
      </c>
      <c r="K22" s="185">
        <v>422905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3238</v>
      </c>
      <c r="F23" s="146" t="str">
        <f t="shared" si="4"/>
        <v>Računalne usluge</v>
      </c>
      <c r="G23" s="186" t="s">
        <v>801</v>
      </c>
      <c r="H23" s="146" t="str">
        <f t="shared" si="5"/>
        <v>PROGRAMSKO FINANCIRANJE JAVNIH VISOKIH UČILIŠTA</v>
      </c>
      <c r="I23" s="185">
        <v>52863</v>
      </c>
      <c r="J23" s="185">
        <v>58150</v>
      </c>
      <c r="K23" s="185">
        <v>58150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3239</v>
      </c>
      <c r="F24" s="146" t="str">
        <f t="shared" si="4"/>
        <v>Ostale usluge</v>
      </c>
      <c r="G24" s="186" t="s">
        <v>801</v>
      </c>
      <c r="H24" s="146" t="str">
        <f t="shared" si="5"/>
        <v>PROGRAMSKO FINANCIRANJE JAVNIH VISOKIH UČILIŠTA</v>
      </c>
      <c r="I24" s="185">
        <v>355625</v>
      </c>
      <c r="J24" s="185">
        <v>391187</v>
      </c>
      <c r="K24" s="185">
        <v>391187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3241</v>
      </c>
      <c r="F25" s="146" t="str">
        <f t="shared" si="4"/>
        <v>Naknade troškova osobama izvan radnog odnosa</v>
      </c>
      <c r="G25" s="186" t="s">
        <v>801</v>
      </c>
      <c r="H25" s="146" t="str">
        <f t="shared" si="5"/>
        <v>PROGRAMSKO FINANCIRANJE JAVNIH VISOKIH UČILIŠTA</v>
      </c>
      <c r="I25" s="185">
        <v>24029</v>
      </c>
      <c r="J25" s="185">
        <v>26432</v>
      </c>
      <c r="K25" s="185">
        <v>26432</v>
      </c>
      <c r="M25" s="141" t="str">
        <f t="shared" si="6"/>
        <v>324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3292</v>
      </c>
      <c r="F26" s="146" t="str">
        <f t="shared" si="4"/>
        <v>Premije osiguranja</v>
      </c>
      <c r="G26" s="186" t="s">
        <v>801</v>
      </c>
      <c r="H26" s="146" t="str">
        <f t="shared" si="5"/>
        <v>PROGRAMSKO FINANCIRANJE JAVNIH VISOKIH UČILIŠTA</v>
      </c>
      <c r="I26" s="185">
        <v>96115</v>
      </c>
      <c r="J26" s="185">
        <v>105726</v>
      </c>
      <c r="K26" s="185">
        <v>105726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3293</v>
      </c>
      <c r="F27" s="146" t="str">
        <f t="shared" si="4"/>
        <v>Reprezentacija</v>
      </c>
      <c r="G27" s="186" t="s">
        <v>801</v>
      </c>
      <c r="H27" s="146" t="str">
        <f t="shared" si="5"/>
        <v>PROGRAMSKO FINANCIRANJE JAVNIH VISOKIH UČILIŠTA</v>
      </c>
      <c r="I27" s="185">
        <v>19223</v>
      </c>
      <c r="J27" s="185">
        <v>21145</v>
      </c>
      <c r="K27" s="185">
        <v>21145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3294</v>
      </c>
      <c r="F28" s="146" t="str">
        <f t="shared" si="4"/>
        <v>Članarine i norme</v>
      </c>
      <c r="G28" s="186" t="s">
        <v>801</v>
      </c>
      <c r="H28" s="146" t="str">
        <f t="shared" si="5"/>
        <v>PROGRAMSKO FINANCIRANJE JAVNIH VISOKIH UČILIŠTA</v>
      </c>
      <c r="I28" s="185">
        <v>144172</v>
      </c>
      <c r="J28" s="185">
        <v>158589</v>
      </c>
      <c r="K28" s="185">
        <v>158589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3295</v>
      </c>
      <c r="F29" s="146" t="str">
        <f t="shared" si="4"/>
        <v>Pristojbe i naknade</v>
      </c>
      <c r="G29" s="186" t="s">
        <v>801</v>
      </c>
      <c r="H29" s="146" t="str">
        <f t="shared" si="5"/>
        <v>PROGRAMSKO FINANCIRANJE JAVNIH VISOKIH UČILIŠTA</v>
      </c>
      <c r="I29" s="185">
        <v>9611</v>
      </c>
      <c r="J29" s="185">
        <v>10573</v>
      </c>
      <c r="K29" s="185">
        <v>10573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3299</v>
      </c>
      <c r="F30" s="146" t="str">
        <f t="shared" si="4"/>
        <v>Ostali nespomenuti rashodi poslovanja</v>
      </c>
      <c r="G30" s="186" t="s">
        <v>801</v>
      </c>
      <c r="H30" s="146" t="str">
        <f t="shared" si="5"/>
        <v>PROGRAMSKO FINANCIRANJE JAVNIH VISOKIH UČILIŠTA</v>
      </c>
      <c r="I30" s="185">
        <v>9611</v>
      </c>
      <c r="J30" s="185">
        <v>10573</v>
      </c>
      <c r="K30" s="185">
        <v>10573</v>
      </c>
      <c r="M30" s="141" t="str">
        <f t="shared" si="6"/>
        <v>329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3431</v>
      </c>
      <c r="F31" s="146" t="str">
        <f t="shared" si="4"/>
        <v>Bankarske usluge i usluge platnog prometa</v>
      </c>
      <c r="G31" s="186" t="s">
        <v>801</v>
      </c>
      <c r="H31" s="146" t="str">
        <f t="shared" si="5"/>
        <v>PROGRAMSKO FINANCIRANJE JAVNIH VISOKIH UČILIŠTA</v>
      </c>
      <c r="I31" s="185">
        <v>19223</v>
      </c>
      <c r="J31" s="185">
        <v>21145</v>
      </c>
      <c r="K31" s="185">
        <v>21145</v>
      </c>
      <c r="M31" s="141" t="str">
        <f t="shared" si="6"/>
        <v>343</v>
      </c>
      <c r="N31" s="141" t="str">
        <f t="shared" si="7"/>
        <v>34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3432</v>
      </c>
      <c r="F32" s="146" t="str">
        <f t="shared" si="4"/>
        <v>Negativne tečajne razlike i razlike zbog primjene valutne kl</v>
      </c>
      <c r="G32" s="186" t="s">
        <v>801</v>
      </c>
      <c r="H32" s="146" t="str">
        <f t="shared" si="5"/>
        <v>PROGRAMSKO FINANCIRANJE JAVNIH VISOKIH UČILIŠTA</v>
      </c>
      <c r="I32" s="185">
        <v>4806</v>
      </c>
      <c r="J32" s="185">
        <v>5286</v>
      </c>
      <c r="K32" s="185">
        <v>5286</v>
      </c>
      <c r="M32" s="141" t="str">
        <f t="shared" si="6"/>
        <v>343</v>
      </c>
      <c r="N32" s="141" t="str">
        <f t="shared" si="7"/>
        <v>34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4221</v>
      </c>
      <c r="F33" s="146" t="str">
        <f t="shared" si="4"/>
        <v>Uredska oprema i namještaj</v>
      </c>
      <c r="G33" s="186" t="s">
        <v>801</v>
      </c>
      <c r="H33" s="146" t="str">
        <f t="shared" si="5"/>
        <v>PROGRAMSKO FINANCIRANJE JAVNIH VISOKIH UČILIŠTA</v>
      </c>
      <c r="I33" s="185">
        <v>384459</v>
      </c>
      <c r="J33" s="185">
        <v>422905</v>
      </c>
      <c r="K33" s="185">
        <v>422905</v>
      </c>
      <c r="M33" s="141" t="str">
        <f t="shared" si="6"/>
        <v>422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4223</v>
      </c>
      <c r="F34" s="146" t="str">
        <f t="shared" si="4"/>
        <v>Oprema za održavanje i zaštitu</v>
      </c>
      <c r="G34" s="186" t="s">
        <v>801</v>
      </c>
      <c r="H34" s="146" t="str">
        <f t="shared" si="5"/>
        <v>PROGRAMSKO FINANCIRANJE JAVNIH VISOKIH UČILIŠTA</v>
      </c>
      <c r="I34" s="185">
        <v>192229</v>
      </c>
      <c r="J34" s="185">
        <v>211453</v>
      </c>
      <c r="K34" s="185">
        <v>211453</v>
      </c>
      <c r="M34" s="141" t="str">
        <f t="shared" si="6"/>
        <v>422</v>
      </c>
      <c r="N34" s="141" t="str">
        <f t="shared" si="7"/>
        <v>42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4224</v>
      </c>
      <c r="F35" s="146" t="str">
        <f t="shared" si="4"/>
        <v>Medicinska i laboratorijska oprema</v>
      </c>
      <c r="G35" s="186" t="s">
        <v>801</v>
      </c>
      <c r="H35" s="146" t="str">
        <f t="shared" si="5"/>
        <v>PROGRAMSKO FINANCIRANJE JAVNIH VISOKIH UČILIŠTA</v>
      </c>
      <c r="I35" s="185">
        <v>187424</v>
      </c>
      <c r="J35" s="185">
        <v>206166</v>
      </c>
      <c r="K35" s="185">
        <v>206166</v>
      </c>
      <c r="M35" s="141" t="str">
        <f t="shared" si="6"/>
        <v>422</v>
      </c>
      <c r="N35" s="141" t="str">
        <f t="shared" si="7"/>
        <v>42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4225</v>
      </c>
      <c r="F36" s="146" t="str">
        <f t="shared" si="4"/>
        <v>Instrumenti, uređaji i strojevi</v>
      </c>
      <c r="G36" s="186" t="s">
        <v>801</v>
      </c>
      <c r="H36" s="146" t="str">
        <f t="shared" si="5"/>
        <v>PROGRAMSKO FINANCIRANJE JAVNIH VISOKIH UČILIŠTA</v>
      </c>
      <c r="I36" s="185">
        <v>144172</v>
      </c>
      <c r="J36" s="185">
        <v>158589</v>
      </c>
      <c r="K36" s="185">
        <v>158589</v>
      </c>
      <c r="M36" s="141" t="str">
        <f t="shared" si="6"/>
        <v>422</v>
      </c>
      <c r="N36" s="141" t="str">
        <f t="shared" si="7"/>
        <v>42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151">
        <v>4241</v>
      </c>
      <c r="F37" s="146" t="str">
        <f t="shared" si="4"/>
        <v>Knjige</v>
      </c>
      <c r="G37" s="186" t="s">
        <v>801</v>
      </c>
      <c r="H37" s="146" t="str">
        <f t="shared" si="5"/>
        <v>PROGRAMSKO FINANCIRANJE JAVNIH VISOKIH UČILIŠTA</v>
      </c>
      <c r="I37" s="185">
        <v>24029</v>
      </c>
      <c r="J37" s="185">
        <v>26432</v>
      </c>
      <c r="K37" s="185">
        <v>26432</v>
      </c>
      <c r="M37" s="141" t="str">
        <f t="shared" si="6"/>
        <v>424</v>
      </c>
      <c r="N37" s="141" t="str">
        <f t="shared" si="7"/>
        <v>42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11</v>
      </c>
      <c r="D38" s="146" t="str">
        <f t="shared" si="3"/>
        <v>Opći prihodi i primici</v>
      </c>
      <c r="E38" s="151">
        <v>4262</v>
      </c>
      <c r="F38" s="146" t="str">
        <f t="shared" si="4"/>
        <v>Ulaganja u računalne programe</v>
      </c>
      <c r="G38" s="186" t="s">
        <v>801</v>
      </c>
      <c r="H38" s="146" t="str">
        <f t="shared" si="5"/>
        <v>PROGRAMSKO FINANCIRANJE JAVNIH VISOKIH UČILIŠTA</v>
      </c>
      <c r="I38" s="185">
        <v>96114</v>
      </c>
      <c r="J38" s="185">
        <v>105727</v>
      </c>
      <c r="K38" s="185">
        <v>105727</v>
      </c>
      <c r="M38" s="141" t="str">
        <f t="shared" si="6"/>
        <v>426</v>
      </c>
      <c r="N38" s="141" t="str">
        <f t="shared" si="7"/>
        <v>42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3111</v>
      </c>
      <c r="F39" s="146" t="str">
        <f t="shared" si="4"/>
        <v>Plaće za redovan rad</v>
      </c>
      <c r="G39" s="186" t="s">
        <v>184</v>
      </c>
      <c r="H39" s="146" t="str">
        <f t="shared" si="5"/>
        <v>REDOVNA DJELATNOST SVEUČILIŠTA U OSIJEKU (IZ EVIDENCIJSKIH PRIHODA)</v>
      </c>
      <c r="I39" s="185">
        <v>500000</v>
      </c>
      <c r="J39" s="185">
        <v>500000</v>
      </c>
      <c r="K39" s="185">
        <v>500000</v>
      </c>
      <c r="M39" s="141" t="str">
        <f t="shared" si="6"/>
        <v>311</v>
      </c>
      <c r="N39" s="141" t="str">
        <f t="shared" si="7"/>
        <v>31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3121</v>
      </c>
      <c r="F40" s="146" t="str">
        <f t="shared" si="4"/>
        <v>Ostali rashodi za zaposlene</v>
      </c>
      <c r="G40" s="186" t="s">
        <v>184</v>
      </c>
      <c r="H40" s="146" t="str">
        <f t="shared" si="5"/>
        <v>REDOVNA DJELATNOST SVEUČILIŠTA U OSIJEKU (IZ EVIDENCIJSKIH PRIHODA)</v>
      </c>
      <c r="I40" s="185">
        <v>300000</v>
      </c>
      <c r="J40" s="185">
        <v>300000</v>
      </c>
      <c r="K40" s="185">
        <v>300000</v>
      </c>
      <c r="M40" s="141" t="str">
        <f t="shared" si="6"/>
        <v>312</v>
      </c>
      <c r="N40" s="141" t="str">
        <f t="shared" si="7"/>
        <v>31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3132</v>
      </c>
      <c r="F41" s="146" t="str">
        <f t="shared" si="4"/>
        <v>Doprinosi za obvezno zdravstveno osiguranje</v>
      </c>
      <c r="G41" s="186" t="s">
        <v>184</v>
      </c>
      <c r="H41" s="146" t="str">
        <f t="shared" si="5"/>
        <v>REDOVNA DJELATNOST SVEUČILIŠTA U OSIJEKU (IZ EVIDENCIJSKIH PRIHODA)</v>
      </c>
      <c r="I41" s="185">
        <v>83000</v>
      </c>
      <c r="J41" s="185">
        <v>83000</v>
      </c>
      <c r="K41" s="185">
        <v>83000</v>
      </c>
      <c r="M41" s="141" t="str">
        <f t="shared" si="6"/>
        <v>313</v>
      </c>
      <c r="N41" s="141" t="str">
        <f t="shared" si="7"/>
        <v>31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3211</v>
      </c>
      <c r="F42" s="146" t="str">
        <f t="shared" si="4"/>
        <v>Službena putovanja</v>
      </c>
      <c r="G42" s="186" t="s">
        <v>184</v>
      </c>
      <c r="H42" s="146" t="str">
        <f t="shared" si="5"/>
        <v>REDOVNA DJELATNOST SVEUČILIŠTA U OSIJEKU (IZ EVIDENCIJSKIH PRIHODA)</v>
      </c>
      <c r="I42" s="185">
        <v>20000</v>
      </c>
      <c r="J42" s="185">
        <v>20000</v>
      </c>
      <c r="K42" s="185">
        <v>20000</v>
      </c>
      <c r="M42" s="141" t="str">
        <f t="shared" si="6"/>
        <v>321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3224</v>
      </c>
      <c r="F43" s="146" t="str">
        <f t="shared" si="4"/>
        <v>Materijal i dijelovi za tekuće i investicijsko održavanje</v>
      </c>
      <c r="G43" s="186" t="s">
        <v>184</v>
      </c>
      <c r="H43" s="146" t="str">
        <f t="shared" si="5"/>
        <v>REDOVNA DJELATNOST SVEUČILIŠTA U OSIJEKU (IZ EVIDENCIJSKIH PRIHODA)</v>
      </c>
      <c r="I43" s="185">
        <v>5000</v>
      </c>
      <c r="J43" s="185">
        <v>5000</v>
      </c>
      <c r="K43" s="185">
        <v>5000</v>
      </c>
      <c r="M43" s="141" t="str">
        <f t="shared" si="6"/>
        <v>322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3232</v>
      </c>
      <c r="F44" s="146" t="str">
        <f t="shared" si="4"/>
        <v>Usluge tekućeg i investicijskog održavanja</v>
      </c>
      <c r="G44" s="186" t="s">
        <v>184</v>
      </c>
      <c r="H44" s="146" t="str">
        <f t="shared" si="5"/>
        <v>REDOVNA DJELATNOST SVEUČILIŠTA U OSIJEKU (IZ EVIDENCIJSKIH PRIHODA)</v>
      </c>
      <c r="I44" s="185">
        <v>55000</v>
      </c>
      <c r="J44" s="185">
        <v>55000</v>
      </c>
      <c r="K44" s="185">
        <v>55000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3235</v>
      </c>
      <c r="F45" s="146" t="str">
        <f t="shared" si="4"/>
        <v>Zakupnine i najamnine</v>
      </c>
      <c r="G45" s="186" t="s">
        <v>184</v>
      </c>
      <c r="H45" s="146" t="str">
        <f t="shared" si="5"/>
        <v>REDOVNA DJELATNOST SVEUČILIŠTA U OSIJEKU (IZ EVIDENCIJSKIH PRIHODA)</v>
      </c>
      <c r="I45" s="185">
        <v>2000</v>
      </c>
      <c r="J45" s="185">
        <v>2000</v>
      </c>
      <c r="K45" s="185">
        <v>2000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3237</v>
      </c>
      <c r="F46" s="146" t="str">
        <f t="shared" si="4"/>
        <v>Intelektualne i osobne usluge</v>
      </c>
      <c r="G46" s="186" t="s">
        <v>184</v>
      </c>
      <c r="H46" s="146" t="str">
        <f t="shared" si="5"/>
        <v>REDOVNA DJELATNOST SVEUČILIŠTA U OSIJEKU (IZ EVIDENCIJSKIH PRIHODA)</v>
      </c>
      <c r="I46" s="185">
        <v>350000</v>
      </c>
      <c r="J46" s="185">
        <v>350000</v>
      </c>
      <c r="K46" s="185">
        <v>350000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3238</v>
      </c>
      <c r="F47" s="146" t="str">
        <f t="shared" si="4"/>
        <v>Računalne usluge</v>
      </c>
      <c r="G47" s="186" t="s">
        <v>184</v>
      </c>
      <c r="H47" s="146" t="str">
        <f t="shared" si="5"/>
        <v>REDOVNA DJELATNOST SVEUČILIŠTA U OSIJEKU (IZ EVIDENCIJSKIH PRIHODA)</v>
      </c>
      <c r="I47" s="185">
        <v>1000</v>
      </c>
      <c r="J47" s="185">
        <v>1000</v>
      </c>
      <c r="K47" s="185">
        <v>1000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3239</v>
      </c>
      <c r="F48" s="146" t="str">
        <f t="shared" si="4"/>
        <v>Ostale usluge</v>
      </c>
      <c r="G48" s="186" t="s">
        <v>184</v>
      </c>
      <c r="H48" s="146" t="str">
        <f t="shared" si="5"/>
        <v>REDOVNA DJELATNOST SVEUČILIŠTA U OSIJEKU (IZ EVIDENCIJSKIH PRIHODA)</v>
      </c>
      <c r="I48" s="185">
        <v>5000</v>
      </c>
      <c r="J48" s="185">
        <v>5000</v>
      </c>
      <c r="K48" s="185">
        <v>5000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3293</v>
      </c>
      <c r="F49" s="146" t="str">
        <f t="shared" si="4"/>
        <v>Reprezentacija</v>
      </c>
      <c r="G49" s="186" t="s">
        <v>184</v>
      </c>
      <c r="H49" s="146" t="str">
        <f t="shared" si="5"/>
        <v>REDOVNA DJELATNOST SVEUČILIŠTA U OSIJEKU (IZ EVIDENCIJSKIH PRIHODA)</v>
      </c>
      <c r="I49" s="185">
        <v>1000</v>
      </c>
      <c r="J49" s="185">
        <v>1000</v>
      </c>
      <c r="K49" s="185">
        <v>1000</v>
      </c>
      <c r="M49" s="141" t="str">
        <f t="shared" si="6"/>
        <v>329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3295</v>
      </c>
      <c r="F50" s="146" t="str">
        <f t="shared" si="4"/>
        <v>Pristojbe i naknade</v>
      </c>
      <c r="G50" s="186" t="s">
        <v>184</v>
      </c>
      <c r="H50" s="146" t="str">
        <f t="shared" si="5"/>
        <v>REDOVNA DJELATNOST SVEUČILIŠTA U OSIJEKU (IZ EVIDENCIJSKIH PRIHODA)</v>
      </c>
      <c r="I50" s="185">
        <v>5000</v>
      </c>
      <c r="J50" s="185">
        <v>5000</v>
      </c>
      <c r="K50" s="185">
        <v>5000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3299</v>
      </c>
      <c r="F51" s="146" t="str">
        <f t="shared" si="4"/>
        <v>Ostali nespomenuti rashodi poslovanja</v>
      </c>
      <c r="G51" s="186" t="s">
        <v>184</v>
      </c>
      <c r="H51" s="146" t="str">
        <f t="shared" si="5"/>
        <v>REDOVNA DJELATNOST SVEUČILIŠTA U OSIJEKU (IZ EVIDENCIJSKIH PRIHODA)</v>
      </c>
      <c r="I51" s="185">
        <v>500</v>
      </c>
      <c r="J51" s="185">
        <v>500</v>
      </c>
      <c r="K51" s="185">
        <v>500</v>
      </c>
      <c r="M51" s="141" t="str">
        <f t="shared" si="6"/>
        <v>329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3431</v>
      </c>
      <c r="F52" s="146" t="str">
        <f t="shared" si="4"/>
        <v>Bankarske usluge i usluge platnog prometa</v>
      </c>
      <c r="G52" s="186" t="s">
        <v>184</v>
      </c>
      <c r="H52" s="146" t="str">
        <f t="shared" si="5"/>
        <v>REDOVNA DJELATNOST SVEUČILIŠTA U OSIJEKU (IZ EVIDENCIJSKIH PRIHODA)</v>
      </c>
      <c r="I52" s="185">
        <v>1000</v>
      </c>
      <c r="J52" s="185">
        <v>1000</v>
      </c>
      <c r="K52" s="185">
        <v>1000</v>
      </c>
      <c r="M52" s="141" t="str">
        <f t="shared" si="6"/>
        <v>343</v>
      </c>
      <c r="N52" s="141" t="str">
        <f t="shared" si="7"/>
        <v>34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3432</v>
      </c>
      <c r="F53" s="146" t="str">
        <f t="shared" si="4"/>
        <v>Negativne tečajne razlike i razlike zbog primjene valutne kl</v>
      </c>
      <c r="G53" s="186" t="s">
        <v>184</v>
      </c>
      <c r="H53" s="146" t="str">
        <f t="shared" si="5"/>
        <v>REDOVNA DJELATNOST SVEUČILIŠTA U OSIJEKU (IZ EVIDENCIJSKIH PRIHODA)</v>
      </c>
      <c r="I53" s="185">
        <v>500</v>
      </c>
      <c r="J53" s="185">
        <v>500</v>
      </c>
      <c r="K53" s="185">
        <v>500</v>
      </c>
      <c r="M53" s="141" t="str">
        <f t="shared" si="6"/>
        <v>343</v>
      </c>
      <c r="N53" s="141" t="str">
        <f t="shared" si="7"/>
        <v>34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4222</v>
      </c>
      <c r="F54" s="146" t="str">
        <f t="shared" si="4"/>
        <v>Komunikacijska oprema</v>
      </c>
      <c r="G54" s="186" t="s">
        <v>184</v>
      </c>
      <c r="H54" s="146" t="str">
        <f t="shared" si="5"/>
        <v>REDOVNA DJELATNOST SVEUČILIŠTA U OSIJEKU (IZ EVIDENCIJSKIH PRIHODA)</v>
      </c>
      <c r="I54" s="185">
        <v>2000</v>
      </c>
      <c r="J54" s="185">
        <v>2000</v>
      </c>
      <c r="K54" s="185">
        <v>2000</v>
      </c>
      <c r="M54" s="141" t="str">
        <f t="shared" si="6"/>
        <v>422</v>
      </c>
      <c r="N54" s="141" t="str">
        <f t="shared" si="7"/>
        <v>42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71</v>
      </c>
      <c r="D55" s="146" t="str">
        <f t="shared" si="3"/>
        <v>Prihodi od nefin. imovine i nadoknade štete s osnova osig.</v>
      </c>
      <c r="E55" s="151">
        <v>4241</v>
      </c>
      <c r="F55" s="146" t="str">
        <f t="shared" si="4"/>
        <v>Knjige</v>
      </c>
      <c r="G55" s="186" t="s">
        <v>184</v>
      </c>
      <c r="H55" s="146" t="str">
        <f t="shared" si="5"/>
        <v>REDOVNA DJELATNOST SVEUČILIŠTA U OSIJEKU (IZ EVIDENCIJSKIH PRIHODA)</v>
      </c>
      <c r="I55" s="185">
        <v>2000</v>
      </c>
      <c r="J55" s="185">
        <v>2000</v>
      </c>
      <c r="K55" s="185">
        <v>2000</v>
      </c>
      <c r="M55" s="141" t="str">
        <f t="shared" si="6"/>
        <v>424</v>
      </c>
      <c r="N55" s="141" t="str">
        <f t="shared" si="7"/>
        <v>42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3111</v>
      </c>
      <c r="F56" s="146" t="str">
        <f t="shared" si="4"/>
        <v>Plaće za redovan rad</v>
      </c>
      <c r="G56" s="186" t="s">
        <v>184</v>
      </c>
      <c r="H56" s="146" t="str">
        <f t="shared" si="5"/>
        <v>REDOVNA DJELATNOST SVEUČILIŠTA U OSIJEKU (IZ EVIDENCIJSKIH PRIHODA)</v>
      </c>
      <c r="I56" s="185">
        <v>1600000</v>
      </c>
      <c r="J56" s="185">
        <v>1600000</v>
      </c>
      <c r="K56" s="185">
        <v>1600000</v>
      </c>
      <c r="M56" s="141" t="str">
        <f t="shared" si="6"/>
        <v>311</v>
      </c>
      <c r="N56" s="141" t="str">
        <f t="shared" si="7"/>
        <v>31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3121</v>
      </c>
      <c r="F57" s="146" t="str">
        <f t="shared" si="4"/>
        <v>Ostali rashodi za zaposlene</v>
      </c>
      <c r="G57" s="186" t="s">
        <v>184</v>
      </c>
      <c r="H57" s="146" t="str">
        <f t="shared" si="5"/>
        <v>REDOVNA DJELATNOST SVEUČILIŠTA U OSIJEKU (IZ EVIDENCIJSKIH PRIHODA)</v>
      </c>
      <c r="I57" s="185">
        <v>230000</v>
      </c>
      <c r="J57" s="185">
        <v>230000</v>
      </c>
      <c r="K57" s="185">
        <v>230000</v>
      </c>
      <c r="M57" s="141" t="str">
        <f t="shared" si="6"/>
        <v>312</v>
      </c>
      <c r="N57" s="141" t="str">
        <f t="shared" si="7"/>
        <v>31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3132</v>
      </c>
      <c r="F58" s="146" t="str">
        <f t="shared" si="4"/>
        <v>Doprinosi za obvezno zdravstveno osiguranje</v>
      </c>
      <c r="G58" s="186" t="s">
        <v>184</v>
      </c>
      <c r="H58" s="146" t="str">
        <f t="shared" si="5"/>
        <v>REDOVNA DJELATNOST SVEUČILIŠTA U OSIJEKU (IZ EVIDENCIJSKIH PRIHODA)</v>
      </c>
      <c r="I58" s="185">
        <v>264000</v>
      </c>
      <c r="J58" s="185">
        <v>264000</v>
      </c>
      <c r="K58" s="185">
        <v>264000</v>
      </c>
      <c r="M58" s="141" t="str">
        <f t="shared" si="6"/>
        <v>313</v>
      </c>
      <c r="N58" s="141" t="str">
        <f t="shared" si="7"/>
        <v>31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3211</v>
      </c>
      <c r="F59" s="146" t="str">
        <f t="shared" si="4"/>
        <v>Službena putovanja</v>
      </c>
      <c r="G59" s="186" t="s">
        <v>184</v>
      </c>
      <c r="H59" s="146" t="str">
        <f t="shared" si="5"/>
        <v>REDOVNA DJELATNOST SVEUČILIŠTA U OSIJEKU (IZ EVIDENCIJSKIH PRIHODA)</v>
      </c>
      <c r="I59" s="185">
        <v>55000</v>
      </c>
      <c r="J59" s="185">
        <v>55000</v>
      </c>
      <c r="K59" s="185">
        <v>55000</v>
      </c>
      <c r="M59" s="141" t="str">
        <f t="shared" si="6"/>
        <v>321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3212</v>
      </c>
      <c r="F60" s="146" t="str">
        <f t="shared" si="4"/>
        <v>Naknade za prijevoz, za rad na terenu i odvojeni život</v>
      </c>
      <c r="G60" s="186" t="s">
        <v>184</v>
      </c>
      <c r="H60" s="146" t="str">
        <f t="shared" si="5"/>
        <v>REDOVNA DJELATNOST SVEUČILIŠTA U OSIJEKU (IZ EVIDENCIJSKIH PRIHODA)</v>
      </c>
      <c r="I60" s="185">
        <v>25000</v>
      </c>
      <c r="J60" s="185">
        <v>25000</v>
      </c>
      <c r="K60" s="185">
        <v>25000</v>
      </c>
      <c r="M60" s="141" t="str">
        <f t="shared" si="6"/>
        <v>321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3213</v>
      </c>
      <c r="F61" s="146" t="str">
        <f t="shared" si="4"/>
        <v>Stručno usavršavanje zaposlenika</v>
      </c>
      <c r="G61" s="186" t="s">
        <v>184</v>
      </c>
      <c r="H61" s="146" t="str">
        <f t="shared" si="5"/>
        <v>REDOVNA DJELATNOST SVEUČILIŠTA U OSIJEKU (IZ EVIDENCIJSKIH PRIHODA)</v>
      </c>
      <c r="I61" s="185">
        <v>15000</v>
      </c>
      <c r="J61" s="185">
        <v>15000</v>
      </c>
      <c r="K61" s="185">
        <v>15000</v>
      </c>
      <c r="M61" s="141" t="str">
        <f t="shared" si="6"/>
        <v>321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3221</v>
      </c>
      <c r="F62" s="146" t="str">
        <f t="shared" si="4"/>
        <v>Uredski materijal i ostali materijalni rashodi</v>
      </c>
      <c r="G62" s="186" t="s">
        <v>184</v>
      </c>
      <c r="H62" s="146" t="str">
        <f t="shared" si="5"/>
        <v>REDOVNA DJELATNOST SVEUČILIŠTA U OSIJEKU (IZ EVIDENCIJSKIH PRIHODA)</v>
      </c>
      <c r="I62" s="185">
        <v>100000</v>
      </c>
      <c r="J62" s="185">
        <v>100000</v>
      </c>
      <c r="K62" s="185">
        <v>100000</v>
      </c>
      <c r="M62" s="141" t="str">
        <f t="shared" si="6"/>
        <v>322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3222</v>
      </c>
      <c r="F63" s="146" t="str">
        <f t="shared" si="4"/>
        <v>Materijal i sirovine</v>
      </c>
      <c r="G63" s="186" t="s">
        <v>184</v>
      </c>
      <c r="H63" s="146" t="str">
        <f t="shared" si="5"/>
        <v>REDOVNA DJELATNOST SVEUČILIŠTA U OSIJEKU (IZ EVIDENCIJSKIH PRIHODA)</v>
      </c>
      <c r="I63" s="185">
        <v>2000</v>
      </c>
      <c r="J63" s="185">
        <v>2000</v>
      </c>
      <c r="K63" s="185">
        <v>2000</v>
      </c>
      <c r="M63" s="141" t="str">
        <f t="shared" si="6"/>
        <v>322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3223</v>
      </c>
      <c r="F64" s="146" t="str">
        <f t="shared" si="4"/>
        <v>Energija</v>
      </c>
      <c r="G64" s="186" t="s">
        <v>184</v>
      </c>
      <c r="H64" s="146" t="str">
        <f t="shared" si="5"/>
        <v>REDOVNA DJELATNOST SVEUČILIŠTA U OSIJEKU (IZ EVIDENCIJSKIH PRIHODA)</v>
      </c>
      <c r="I64" s="185">
        <v>0</v>
      </c>
      <c r="J64" s="185">
        <v>0</v>
      </c>
      <c r="K64" s="185">
        <v>0</v>
      </c>
      <c r="M64" s="141" t="str">
        <f t="shared" si="6"/>
        <v>322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3224</v>
      </c>
      <c r="F65" s="146" t="str">
        <f t="shared" si="4"/>
        <v>Materijal i dijelovi za tekuće i investicijsko održavanje</v>
      </c>
      <c r="G65" s="186" t="s">
        <v>184</v>
      </c>
      <c r="H65" s="146" t="str">
        <f t="shared" si="5"/>
        <v>REDOVNA DJELATNOST SVEUČILIŠTA U OSIJEKU (IZ EVIDENCIJSKIH PRIHODA)</v>
      </c>
      <c r="I65" s="185">
        <v>55000</v>
      </c>
      <c r="J65" s="185">
        <v>55000</v>
      </c>
      <c r="K65" s="185">
        <v>55000</v>
      </c>
      <c r="M65" s="141" t="str">
        <f t="shared" si="6"/>
        <v>322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3225</v>
      </c>
      <c r="F66" s="146" t="str">
        <f t="shared" si="4"/>
        <v>Sitni inventar i auto gume</v>
      </c>
      <c r="G66" s="186" t="s">
        <v>184</v>
      </c>
      <c r="H66" s="146" t="str">
        <f t="shared" si="5"/>
        <v>REDOVNA DJELATNOST SVEUČILIŠTA U OSIJEKU (IZ EVIDENCIJSKIH PRIHODA)</v>
      </c>
      <c r="I66" s="185">
        <v>25000</v>
      </c>
      <c r="J66" s="185">
        <v>25000</v>
      </c>
      <c r="K66" s="185">
        <v>25000</v>
      </c>
      <c r="M66" s="141" t="str">
        <f t="shared" si="6"/>
        <v>322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3231</v>
      </c>
      <c r="F67" s="146" t="str">
        <f t="shared" si="4"/>
        <v>Usluge telefona, pošte i prijevoza</v>
      </c>
      <c r="G67" s="186" t="s">
        <v>184</v>
      </c>
      <c r="H67" s="146" t="str">
        <f t="shared" si="5"/>
        <v>REDOVNA DJELATNOST SVEUČILIŠTA U OSIJEKU (IZ EVIDENCIJSKIH PRIHODA)</v>
      </c>
      <c r="I67" s="185">
        <v>25000</v>
      </c>
      <c r="J67" s="185">
        <v>25000</v>
      </c>
      <c r="K67" s="185">
        <v>25000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3232</v>
      </c>
      <c r="F68" s="146" t="str">
        <f t="shared" ref="F68:F131" si="13">IFERROR(VLOOKUP(E68,$R$5:$T$129,2,FALSE),"")</f>
        <v>Usluge tekućeg i investicijskog održavanja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200000</v>
      </c>
      <c r="J68" s="185">
        <v>200000</v>
      </c>
      <c r="K68" s="185">
        <v>200000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3233</v>
      </c>
      <c r="F69" s="146" t="str">
        <f t="shared" si="13"/>
        <v>Usluge promidžbe i informiranja</v>
      </c>
      <c r="G69" s="186" t="s">
        <v>184</v>
      </c>
      <c r="H69" s="146" t="str">
        <f t="shared" si="14"/>
        <v>REDOVNA DJELATNOST SVEUČILIŠTA U OSIJEKU (IZ EVIDENCIJSKIH PRIHODA)</v>
      </c>
      <c r="I69" s="185">
        <v>150000</v>
      </c>
      <c r="J69" s="185">
        <v>150000</v>
      </c>
      <c r="K69" s="185">
        <v>150000</v>
      </c>
      <c r="M69" s="141" t="str">
        <f t="shared" si="15"/>
        <v>323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3234</v>
      </c>
      <c r="F70" s="146" t="str">
        <f t="shared" si="13"/>
        <v>Komunalne usluge</v>
      </c>
      <c r="G70" s="186" t="s">
        <v>184</v>
      </c>
      <c r="H70" s="146" t="str">
        <f t="shared" si="14"/>
        <v>REDOVNA DJELATNOST SVEUČILIŠTA U OSIJEKU (IZ EVIDENCIJSKIH PRIHODA)</v>
      </c>
      <c r="I70" s="185">
        <v>25000</v>
      </c>
      <c r="J70" s="185">
        <v>25000</v>
      </c>
      <c r="K70" s="185">
        <v>25000</v>
      </c>
      <c r="M70" s="141" t="str">
        <f t="shared" si="15"/>
        <v>323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3235</v>
      </c>
      <c r="F71" s="146" t="str">
        <f t="shared" si="13"/>
        <v>Zakupnine i najamnine</v>
      </c>
      <c r="G71" s="186" t="s">
        <v>184</v>
      </c>
      <c r="H71" s="146" t="str">
        <f t="shared" si="14"/>
        <v>REDOVNA DJELATNOST SVEUČILIŠTA U OSIJEKU (IZ EVIDENCIJSKIH PRIHODA)</v>
      </c>
      <c r="I71" s="185">
        <v>160000</v>
      </c>
      <c r="J71" s="185">
        <v>160000</v>
      </c>
      <c r="K71" s="185">
        <v>160000</v>
      </c>
      <c r="M71" s="141" t="str">
        <f t="shared" si="15"/>
        <v>323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3236</v>
      </c>
      <c r="F72" s="146" t="str">
        <f t="shared" si="13"/>
        <v>Zdravstvene i veterinarske usluge</v>
      </c>
      <c r="G72" s="186" t="s">
        <v>184</v>
      </c>
      <c r="H72" s="146" t="str">
        <f t="shared" si="14"/>
        <v>REDOVNA DJELATNOST SVEUČILIŠTA U OSIJEKU (IZ EVIDENCIJSKIH PRIHODA)</v>
      </c>
      <c r="I72" s="185">
        <v>10000</v>
      </c>
      <c r="J72" s="185">
        <v>10000</v>
      </c>
      <c r="K72" s="185">
        <v>10000</v>
      </c>
      <c r="M72" s="141" t="str">
        <f t="shared" si="15"/>
        <v>323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3237</v>
      </c>
      <c r="F73" s="146" t="str">
        <f t="shared" si="13"/>
        <v>Intelektualne i osobne usluge</v>
      </c>
      <c r="G73" s="186" t="s">
        <v>184</v>
      </c>
      <c r="H73" s="146" t="str">
        <f t="shared" si="14"/>
        <v>REDOVNA DJELATNOST SVEUČILIŠTA U OSIJEKU (IZ EVIDENCIJSKIH PRIHODA)</v>
      </c>
      <c r="I73" s="185">
        <v>320000</v>
      </c>
      <c r="J73" s="185">
        <v>320000</v>
      </c>
      <c r="K73" s="185">
        <v>320000</v>
      </c>
      <c r="M73" s="141" t="str">
        <f t="shared" si="15"/>
        <v>323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3238</v>
      </c>
      <c r="F74" s="146" t="str">
        <f t="shared" si="13"/>
        <v>Računalne usluge</v>
      </c>
      <c r="G74" s="186" t="s">
        <v>184</v>
      </c>
      <c r="H74" s="146" t="str">
        <f t="shared" si="14"/>
        <v>REDOVNA DJELATNOST SVEUČILIŠTA U OSIJEKU (IZ EVIDENCIJSKIH PRIHODA)</v>
      </c>
      <c r="I74" s="185">
        <v>5000</v>
      </c>
      <c r="J74" s="185">
        <v>5000</v>
      </c>
      <c r="K74" s="185">
        <v>5000</v>
      </c>
      <c r="M74" s="141" t="str">
        <f t="shared" si="15"/>
        <v>323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3239</v>
      </c>
      <c r="F75" s="146" t="str">
        <f t="shared" si="13"/>
        <v>Ostale usluge</v>
      </c>
      <c r="G75" s="186" t="s">
        <v>184</v>
      </c>
      <c r="H75" s="146" t="str">
        <f t="shared" si="14"/>
        <v>REDOVNA DJELATNOST SVEUČILIŠTA U OSIJEKU (IZ EVIDENCIJSKIH PRIHODA)</v>
      </c>
      <c r="I75" s="185">
        <v>50000</v>
      </c>
      <c r="J75" s="185">
        <v>50000</v>
      </c>
      <c r="K75" s="185">
        <v>50000</v>
      </c>
      <c r="M75" s="141" t="str">
        <f t="shared" si="15"/>
        <v>323</v>
      </c>
      <c r="N75" s="141" t="str">
        <f t="shared" si="16"/>
        <v>32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3241</v>
      </c>
      <c r="F76" s="146" t="str">
        <f t="shared" si="13"/>
        <v>Naknade troškova osobama izvan radnog odnosa</v>
      </c>
      <c r="G76" s="186" t="s">
        <v>184</v>
      </c>
      <c r="H76" s="146" t="str">
        <f t="shared" si="14"/>
        <v>REDOVNA DJELATNOST SVEUČILIŠTA U OSIJEKU (IZ EVIDENCIJSKIH PRIHODA)</v>
      </c>
      <c r="I76" s="185">
        <v>30000</v>
      </c>
      <c r="J76" s="185">
        <v>30000</v>
      </c>
      <c r="K76" s="185">
        <v>30000</v>
      </c>
      <c r="M76" s="141" t="str">
        <f t="shared" si="15"/>
        <v>324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3292</v>
      </c>
      <c r="F77" s="146" t="str">
        <f t="shared" si="13"/>
        <v>Premije osiguranja</v>
      </c>
      <c r="G77" s="186" t="s">
        <v>184</v>
      </c>
      <c r="H77" s="146" t="str">
        <f t="shared" si="14"/>
        <v>REDOVNA DJELATNOST SVEUČILIŠTA U OSIJEKU (IZ EVIDENCIJSKIH PRIHODA)</v>
      </c>
      <c r="I77" s="185">
        <v>25000</v>
      </c>
      <c r="J77" s="185">
        <v>25000</v>
      </c>
      <c r="K77" s="185">
        <v>25000</v>
      </c>
      <c r="M77" s="141" t="str">
        <f t="shared" si="15"/>
        <v>329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3293</v>
      </c>
      <c r="F78" s="146" t="str">
        <f t="shared" si="13"/>
        <v>Reprezentacija</v>
      </c>
      <c r="G78" s="186" t="s">
        <v>184</v>
      </c>
      <c r="H78" s="146" t="str">
        <f t="shared" si="14"/>
        <v>REDOVNA DJELATNOST SVEUČILIŠTA U OSIJEKU (IZ EVIDENCIJSKIH PRIHODA)</v>
      </c>
      <c r="I78" s="185">
        <v>100000</v>
      </c>
      <c r="J78" s="185">
        <v>100000</v>
      </c>
      <c r="K78" s="185">
        <v>100000</v>
      </c>
      <c r="M78" s="141" t="str">
        <f t="shared" si="15"/>
        <v>329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2"/>
        <v>Ostali prihodi za posebne namjene</v>
      </c>
      <c r="E79" s="151">
        <v>3294</v>
      </c>
      <c r="F79" s="146" t="str">
        <f t="shared" si="13"/>
        <v>Članarine i norme</v>
      </c>
      <c r="G79" s="186" t="s">
        <v>184</v>
      </c>
      <c r="H79" s="146" t="str">
        <f t="shared" si="14"/>
        <v>REDOVNA DJELATNOST SVEUČILIŠTA U OSIJEKU (IZ EVIDENCIJSKIH PRIHODA)</v>
      </c>
      <c r="I79" s="185">
        <v>50000</v>
      </c>
      <c r="J79" s="185">
        <v>50000</v>
      </c>
      <c r="K79" s="185">
        <v>50000</v>
      </c>
      <c r="M79" s="141" t="str">
        <f t="shared" si="15"/>
        <v>329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3295</v>
      </c>
      <c r="F80" s="146" t="str">
        <f t="shared" si="13"/>
        <v>Pristojbe i naknade</v>
      </c>
      <c r="G80" s="186" t="s">
        <v>184</v>
      </c>
      <c r="H80" s="146" t="str">
        <f t="shared" si="14"/>
        <v>REDOVNA DJELATNOST SVEUČILIŠTA U OSIJEKU (IZ EVIDENCIJSKIH PRIHODA)</v>
      </c>
      <c r="I80" s="185">
        <v>10000</v>
      </c>
      <c r="J80" s="185">
        <v>10000</v>
      </c>
      <c r="K80" s="185">
        <v>10000</v>
      </c>
      <c r="M80" s="141" t="str">
        <f t="shared" si="15"/>
        <v>329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2"/>
        <v>Ostali prihodi za posebne namjene</v>
      </c>
      <c r="E81" s="151">
        <v>3299</v>
      </c>
      <c r="F81" s="146" t="str">
        <f t="shared" si="13"/>
        <v>Ostali nespomenuti rashodi poslovanja</v>
      </c>
      <c r="G81" s="186" t="s">
        <v>184</v>
      </c>
      <c r="H81" s="146" t="str">
        <f t="shared" si="14"/>
        <v>REDOVNA DJELATNOST SVEUČILIŠTA U OSIJEKU (IZ EVIDENCIJSKIH PRIHODA)</v>
      </c>
      <c r="I81" s="185">
        <v>10000</v>
      </c>
      <c r="J81" s="185">
        <v>10000</v>
      </c>
      <c r="K81" s="185">
        <v>10000</v>
      </c>
      <c r="M81" s="141" t="str">
        <f t="shared" si="15"/>
        <v>329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3431</v>
      </c>
      <c r="F82" s="146" t="str">
        <f t="shared" si="13"/>
        <v>Bankarske usluge i usluge platnog prometa</v>
      </c>
      <c r="G82" s="186" t="s">
        <v>184</v>
      </c>
      <c r="H82" s="146" t="str">
        <f t="shared" si="14"/>
        <v>REDOVNA DJELATNOST SVEUČILIŠTA U OSIJEKU (IZ EVIDENCIJSKIH PRIHODA)</v>
      </c>
      <c r="I82" s="185">
        <v>20000</v>
      </c>
      <c r="J82" s="185">
        <v>20000</v>
      </c>
      <c r="K82" s="185">
        <v>20000</v>
      </c>
      <c r="M82" s="141" t="str">
        <f t="shared" si="15"/>
        <v>343</v>
      </c>
      <c r="N82" s="141" t="str">
        <f t="shared" si="16"/>
        <v>34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3432</v>
      </c>
      <c r="F83" s="146" t="str">
        <f t="shared" si="13"/>
        <v>Negativne tečajne razlike i razlike zbog primjene valutne kl</v>
      </c>
      <c r="G83" s="186" t="s">
        <v>184</v>
      </c>
      <c r="H83" s="146" t="str">
        <f t="shared" si="14"/>
        <v>REDOVNA DJELATNOST SVEUČILIŠTA U OSIJEKU (IZ EVIDENCIJSKIH PRIHODA)</v>
      </c>
      <c r="I83" s="185">
        <v>3500</v>
      </c>
      <c r="J83" s="185">
        <v>3500</v>
      </c>
      <c r="K83" s="185">
        <v>3500</v>
      </c>
      <c r="M83" s="141" t="str">
        <f t="shared" si="15"/>
        <v>343</v>
      </c>
      <c r="N83" s="141" t="str">
        <f t="shared" si="16"/>
        <v>34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3721</v>
      </c>
      <c r="F84" s="146" t="str">
        <f t="shared" si="13"/>
        <v>Naknade građanima i kućanstvima u novcu</v>
      </c>
      <c r="G84" s="186" t="s">
        <v>184</v>
      </c>
      <c r="H84" s="146" t="str">
        <f t="shared" si="14"/>
        <v>REDOVNA DJELATNOST SVEUČILIŠTA U OSIJEKU (IZ EVIDENCIJSKIH PRIHODA)</v>
      </c>
      <c r="I84" s="185">
        <v>25000</v>
      </c>
      <c r="J84" s="185">
        <v>25000</v>
      </c>
      <c r="K84" s="185">
        <v>25000</v>
      </c>
      <c r="M84" s="141" t="str">
        <f t="shared" si="15"/>
        <v>372</v>
      </c>
      <c r="N84" s="141" t="str">
        <f t="shared" si="16"/>
        <v>37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2"/>
        <v>Ostali prihodi za posebne namjene</v>
      </c>
      <c r="E85" s="151">
        <v>4221</v>
      </c>
      <c r="F85" s="146" t="str">
        <f t="shared" si="13"/>
        <v>Uredska oprema i namještaj</v>
      </c>
      <c r="G85" s="186" t="s">
        <v>184</v>
      </c>
      <c r="H85" s="146" t="str">
        <f t="shared" si="14"/>
        <v>REDOVNA DJELATNOST SVEUČILIŠTA U OSIJEKU (IZ EVIDENCIJSKIH PRIHODA)</v>
      </c>
      <c r="I85" s="185">
        <v>60000</v>
      </c>
      <c r="J85" s="185">
        <v>60000</v>
      </c>
      <c r="K85" s="185">
        <v>60000</v>
      </c>
      <c r="M85" s="141" t="str">
        <f t="shared" si="15"/>
        <v>422</v>
      </c>
      <c r="N85" s="141" t="str">
        <f t="shared" si="16"/>
        <v>42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4224</v>
      </c>
      <c r="F86" s="146" t="str">
        <f t="shared" si="13"/>
        <v>Medicinska i laboratorijska oprema</v>
      </c>
      <c r="G86" s="186" t="s">
        <v>184</v>
      </c>
      <c r="H86" s="146" t="str">
        <f t="shared" si="14"/>
        <v>REDOVNA DJELATNOST SVEUČILIŠTA U OSIJEKU (IZ EVIDENCIJSKIH PRIHODA)</v>
      </c>
      <c r="I86" s="185">
        <v>800000</v>
      </c>
      <c r="J86" s="185">
        <v>800000</v>
      </c>
      <c r="K86" s="185">
        <v>800000</v>
      </c>
      <c r="M86" s="141" t="str">
        <f t="shared" si="15"/>
        <v>422</v>
      </c>
      <c r="N86" s="141" t="str">
        <f t="shared" si="16"/>
        <v>42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4212</v>
      </c>
      <c r="F87" s="146" t="str">
        <f t="shared" si="13"/>
        <v>Poslovni objekti</v>
      </c>
      <c r="G87" s="186" t="s">
        <v>184</v>
      </c>
      <c r="H87" s="146" t="str">
        <f t="shared" si="14"/>
        <v>REDOVNA DJELATNOST SVEUČILIŠTA U OSIJEKU (IZ EVIDENCIJSKIH PRIHODA)</v>
      </c>
      <c r="I87" s="185">
        <v>2000000</v>
      </c>
      <c r="J87" s="185"/>
      <c r="K87" s="185"/>
      <c r="M87" s="141" t="str">
        <f t="shared" si="15"/>
        <v>421</v>
      </c>
      <c r="N87" s="141" t="str">
        <f t="shared" si="16"/>
        <v>42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61</v>
      </c>
      <c r="D88" s="146" t="str">
        <f t="shared" si="12"/>
        <v>Donacije</v>
      </c>
      <c r="E88" s="151">
        <v>3111</v>
      </c>
      <c r="F88" s="146" t="str">
        <f t="shared" si="13"/>
        <v>Plaće za redovan rad</v>
      </c>
      <c r="G88" s="186" t="s">
        <v>184</v>
      </c>
      <c r="H88" s="146" t="str">
        <f t="shared" si="14"/>
        <v>REDOVNA DJELATNOST SVEUČILIŠTA U OSIJEKU (IZ EVIDENCIJSKIH PRIHODA)</v>
      </c>
      <c r="I88" s="185">
        <v>269447</v>
      </c>
      <c r="J88" s="185">
        <v>250000</v>
      </c>
      <c r="K88" s="185">
        <v>900000</v>
      </c>
      <c r="M88" s="141" t="str">
        <f t="shared" si="15"/>
        <v>311</v>
      </c>
      <c r="N88" s="141" t="str">
        <f t="shared" si="16"/>
        <v>31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61</v>
      </c>
      <c r="D89" s="146" t="str">
        <f t="shared" si="12"/>
        <v>Donacije</v>
      </c>
      <c r="E89" s="151">
        <v>3132</v>
      </c>
      <c r="F89" s="146" t="str">
        <f t="shared" si="13"/>
        <v>Doprinosi za obvezno zdravstveno osiguranje</v>
      </c>
      <c r="G89" s="186" t="s">
        <v>184</v>
      </c>
      <c r="H89" s="146" t="str">
        <f t="shared" si="14"/>
        <v>REDOVNA DJELATNOST SVEUČILIŠTA U OSIJEKU (IZ EVIDENCIJSKIH PRIHODA)</v>
      </c>
      <c r="I89" s="185">
        <v>68940</v>
      </c>
      <c r="J89" s="185">
        <v>48487</v>
      </c>
      <c r="K89" s="185">
        <v>148500</v>
      </c>
      <c r="M89" s="141" t="str">
        <f t="shared" si="15"/>
        <v>313</v>
      </c>
      <c r="N89" s="141" t="str">
        <f t="shared" si="16"/>
        <v>31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61</v>
      </c>
      <c r="D90" s="146" t="str">
        <f t="shared" si="12"/>
        <v>Donacije</v>
      </c>
      <c r="E90" s="151">
        <v>3211</v>
      </c>
      <c r="F90" s="146" t="str">
        <f t="shared" si="13"/>
        <v>Službena putovanja</v>
      </c>
      <c r="G90" s="186" t="s">
        <v>184</v>
      </c>
      <c r="H90" s="146" t="str">
        <f t="shared" si="14"/>
        <v>REDOVNA DJELATNOST SVEUČILIŠTA U OSIJEKU (IZ EVIDENCIJSKIH PRIHODA)</v>
      </c>
      <c r="I90" s="185">
        <v>5000</v>
      </c>
      <c r="J90" s="185">
        <v>5000</v>
      </c>
      <c r="K90" s="185">
        <v>5000</v>
      </c>
      <c r="M90" s="141" t="str">
        <f t="shared" si="15"/>
        <v>321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61</v>
      </c>
      <c r="D91" s="146" t="str">
        <f t="shared" si="12"/>
        <v>Donacije</v>
      </c>
      <c r="E91" s="151">
        <v>3212</v>
      </c>
      <c r="F91" s="146" t="str">
        <f t="shared" si="13"/>
        <v>Naknade za prijevoz, za rad na terenu i odvojeni život</v>
      </c>
      <c r="G91" s="186" t="s">
        <v>184</v>
      </c>
      <c r="H91" s="146" t="str">
        <f t="shared" si="14"/>
        <v>REDOVNA DJELATNOST SVEUČILIŠTA U OSIJEKU (IZ EVIDENCIJSKIH PRIHODA)</v>
      </c>
      <c r="I91" s="185">
        <v>10000</v>
      </c>
      <c r="J91" s="185">
        <v>10000</v>
      </c>
      <c r="K91" s="185">
        <v>10000</v>
      </c>
      <c r="M91" s="141" t="str">
        <f t="shared" si="15"/>
        <v>321</v>
      </c>
      <c r="N91" s="141" t="str">
        <f t="shared" si="16"/>
        <v>32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61</v>
      </c>
      <c r="D92" s="146" t="str">
        <f t="shared" si="12"/>
        <v>Donacije</v>
      </c>
      <c r="E92" s="151">
        <v>3213</v>
      </c>
      <c r="F92" s="146" t="str">
        <f t="shared" si="13"/>
        <v>Stručno usavršavanje zaposlenika</v>
      </c>
      <c r="G92" s="186" t="s">
        <v>184</v>
      </c>
      <c r="H92" s="146" t="str">
        <f t="shared" si="14"/>
        <v>REDOVNA DJELATNOST SVEUČILIŠTA U OSIJEKU (IZ EVIDENCIJSKIH PRIHODA)</v>
      </c>
      <c r="I92" s="185">
        <v>40000</v>
      </c>
      <c r="J92" s="185">
        <v>5000</v>
      </c>
      <c r="K92" s="185">
        <v>5000</v>
      </c>
      <c r="M92" s="141" t="str">
        <f t="shared" si="15"/>
        <v>321</v>
      </c>
      <c r="N92" s="141" t="str">
        <f t="shared" si="16"/>
        <v>32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61</v>
      </c>
      <c r="D93" s="146" t="str">
        <f t="shared" si="12"/>
        <v>Donacije</v>
      </c>
      <c r="E93" s="151">
        <v>3221</v>
      </c>
      <c r="F93" s="146" t="str">
        <f t="shared" si="13"/>
        <v>Uredski materijal i ostali materijalni rashodi</v>
      </c>
      <c r="G93" s="186" t="s">
        <v>184</v>
      </c>
      <c r="H93" s="146" t="str">
        <f t="shared" si="14"/>
        <v>REDOVNA DJELATNOST SVEUČILIŠTA U OSIJEKU (IZ EVIDENCIJSKIH PRIHODA)</v>
      </c>
      <c r="I93" s="185">
        <v>5000</v>
      </c>
      <c r="J93" s="185">
        <v>5000</v>
      </c>
      <c r="K93" s="185">
        <v>5000</v>
      </c>
      <c r="M93" s="141" t="str">
        <f t="shared" si="15"/>
        <v>322</v>
      </c>
      <c r="N93" s="141" t="str">
        <f t="shared" si="16"/>
        <v>32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61</v>
      </c>
      <c r="D94" s="146" t="str">
        <f t="shared" si="12"/>
        <v>Donacije</v>
      </c>
      <c r="E94" s="151">
        <v>3224</v>
      </c>
      <c r="F94" s="146" t="str">
        <f t="shared" si="13"/>
        <v>Materijal i dijelovi za tekuće i investicijsko održavanje</v>
      </c>
      <c r="G94" s="186" t="s">
        <v>184</v>
      </c>
      <c r="H94" s="146" t="str">
        <f t="shared" si="14"/>
        <v>REDOVNA DJELATNOST SVEUČILIŠTA U OSIJEKU (IZ EVIDENCIJSKIH PRIHODA)</v>
      </c>
      <c r="I94" s="185">
        <v>5000</v>
      </c>
      <c r="J94" s="185">
        <v>5000</v>
      </c>
      <c r="K94" s="185">
        <v>5000</v>
      </c>
      <c r="M94" s="141" t="str">
        <f t="shared" si="15"/>
        <v>322</v>
      </c>
      <c r="N94" s="141" t="str">
        <f t="shared" si="16"/>
        <v>32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61</v>
      </c>
      <c r="D95" s="146" t="str">
        <f t="shared" si="12"/>
        <v>Donacije</v>
      </c>
      <c r="E95" s="151">
        <v>3237</v>
      </c>
      <c r="F95" s="146" t="str">
        <f t="shared" si="13"/>
        <v>Intelektualne i osobne usluge</v>
      </c>
      <c r="G95" s="186" t="s">
        <v>184</v>
      </c>
      <c r="H95" s="146" t="str">
        <f t="shared" si="14"/>
        <v>REDOVNA DJELATNOST SVEUČILIŠTA U OSIJEKU (IZ EVIDENCIJSKIH PRIHODA)</v>
      </c>
      <c r="I95" s="185">
        <v>0</v>
      </c>
      <c r="J95" s="185">
        <v>0</v>
      </c>
      <c r="K95" s="185">
        <v>25000</v>
      </c>
      <c r="M95" s="141" t="str">
        <f t="shared" si="15"/>
        <v>323</v>
      </c>
      <c r="N95" s="141" t="str">
        <f t="shared" si="16"/>
        <v>32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61</v>
      </c>
      <c r="D96" s="146" t="str">
        <f t="shared" si="12"/>
        <v>Donacije</v>
      </c>
      <c r="E96" s="151">
        <v>3239</v>
      </c>
      <c r="F96" s="146" t="str">
        <f t="shared" si="13"/>
        <v>Ostale usluge</v>
      </c>
      <c r="G96" s="186" t="s">
        <v>184</v>
      </c>
      <c r="H96" s="146" t="str">
        <f t="shared" si="14"/>
        <v>REDOVNA DJELATNOST SVEUČILIŠTA U OSIJEKU (IZ EVIDENCIJSKIH PRIHODA)</v>
      </c>
      <c r="I96" s="185">
        <v>15000</v>
      </c>
      <c r="J96" s="185">
        <v>15000</v>
      </c>
      <c r="K96" s="185">
        <v>15000</v>
      </c>
      <c r="M96" s="141" t="str">
        <f t="shared" si="15"/>
        <v>323</v>
      </c>
      <c r="N96" s="141" t="str">
        <f t="shared" si="16"/>
        <v>32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61</v>
      </c>
      <c r="D97" s="146" t="str">
        <f t="shared" si="12"/>
        <v>Donacije</v>
      </c>
      <c r="E97" s="151">
        <v>3431</v>
      </c>
      <c r="F97" s="146" t="str">
        <f t="shared" si="13"/>
        <v>Bankarske usluge i usluge platnog prometa</v>
      </c>
      <c r="G97" s="186" t="s">
        <v>184</v>
      </c>
      <c r="H97" s="146" t="str">
        <f t="shared" si="14"/>
        <v>REDOVNA DJELATNOST SVEUČILIŠTA U OSIJEKU (IZ EVIDENCIJSKIH PRIHODA)</v>
      </c>
      <c r="I97" s="185">
        <v>500</v>
      </c>
      <c r="J97" s="185">
        <v>500</v>
      </c>
      <c r="K97" s="185">
        <v>500</v>
      </c>
      <c r="M97" s="141" t="str">
        <f t="shared" si="15"/>
        <v>343</v>
      </c>
      <c r="N97" s="141" t="str">
        <f t="shared" si="16"/>
        <v>34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61</v>
      </c>
      <c r="D98" s="146" t="str">
        <f t="shared" si="12"/>
        <v>Donacije</v>
      </c>
      <c r="E98" s="151">
        <v>3432</v>
      </c>
      <c r="F98" s="146" t="str">
        <f t="shared" si="13"/>
        <v>Negativne tečajne razlike i razlike zbog primjene valutne kl</v>
      </c>
      <c r="G98" s="186" t="s">
        <v>184</v>
      </c>
      <c r="H98" s="146" t="str">
        <f t="shared" si="14"/>
        <v>REDOVNA DJELATNOST SVEUČILIŠTA U OSIJEKU (IZ EVIDENCIJSKIH PRIHODA)</v>
      </c>
      <c r="I98" s="185">
        <v>0</v>
      </c>
      <c r="J98" s="185">
        <v>0</v>
      </c>
      <c r="K98" s="185">
        <v>500</v>
      </c>
      <c r="M98" s="141" t="str">
        <f t="shared" si="15"/>
        <v>343</v>
      </c>
      <c r="N98" s="141" t="str">
        <f t="shared" si="16"/>
        <v>34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61</v>
      </c>
      <c r="D99" s="146" t="str">
        <f t="shared" si="12"/>
        <v>Donacije</v>
      </c>
      <c r="E99" s="151">
        <v>4221</v>
      </c>
      <c r="F99" s="146" t="str">
        <f t="shared" si="13"/>
        <v>Uredska oprema i namještaj</v>
      </c>
      <c r="G99" s="186" t="s">
        <v>184</v>
      </c>
      <c r="H99" s="146" t="str">
        <f t="shared" si="14"/>
        <v>REDOVNA DJELATNOST SVEUČILIŠTA U OSIJEKU (IZ EVIDENCIJSKIH PRIHODA)</v>
      </c>
      <c r="I99" s="185">
        <v>50000</v>
      </c>
      <c r="J99" s="185">
        <v>50000</v>
      </c>
      <c r="K99" s="185">
        <v>250000</v>
      </c>
      <c r="M99" s="141" t="str">
        <f t="shared" si="15"/>
        <v>422</v>
      </c>
      <c r="N99" s="141" t="str">
        <f t="shared" si="16"/>
        <v>42</v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61</v>
      </c>
      <c r="D100" s="146" t="str">
        <f t="shared" si="12"/>
        <v>Donacije</v>
      </c>
      <c r="E100" s="151">
        <v>3223</v>
      </c>
      <c r="F100" s="146" t="str">
        <f t="shared" si="13"/>
        <v>Energija</v>
      </c>
      <c r="G100" s="186" t="s">
        <v>184</v>
      </c>
      <c r="H100" s="146" t="str">
        <f t="shared" si="14"/>
        <v>REDOVNA DJELATNOST SVEUČILIŠTA U OSIJEKU (IZ EVIDENCIJSKIH PRIHODA)</v>
      </c>
      <c r="I100" s="185">
        <v>50000</v>
      </c>
      <c r="J100" s="185">
        <v>0</v>
      </c>
      <c r="K100" s="185">
        <v>0</v>
      </c>
      <c r="M100" s="141" t="str">
        <f t="shared" si="15"/>
        <v>322</v>
      </c>
      <c r="N100" s="141" t="str">
        <f t="shared" si="16"/>
        <v>32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61</v>
      </c>
      <c r="D101" s="146" t="str">
        <f t="shared" si="12"/>
        <v>Donacije</v>
      </c>
      <c r="E101" s="151">
        <v>4224</v>
      </c>
      <c r="F101" s="146" t="str">
        <f t="shared" si="13"/>
        <v>Medicinska i laboratorijska oprema</v>
      </c>
      <c r="G101" s="186" t="s">
        <v>184</v>
      </c>
      <c r="H101" s="146" t="str">
        <f t="shared" si="14"/>
        <v>REDOVNA DJELATNOST SVEUČILIŠTA U OSIJEKU (IZ EVIDENCIJSKIH PRIHODA)</v>
      </c>
      <c r="I101" s="185">
        <v>0</v>
      </c>
      <c r="J101" s="185">
        <v>0</v>
      </c>
      <c r="K101" s="185">
        <v>0</v>
      </c>
      <c r="M101" s="141" t="str">
        <f t="shared" si="15"/>
        <v>422</v>
      </c>
      <c r="N101" s="141" t="str">
        <f t="shared" si="16"/>
        <v>42</v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61</v>
      </c>
      <c r="D102" s="146" t="str">
        <f t="shared" si="12"/>
        <v>Donacije</v>
      </c>
      <c r="E102" s="151">
        <v>3224</v>
      </c>
      <c r="F102" s="146" t="str">
        <f t="shared" si="13"/>
        <v>Materijal i dijelovi za tekuće i investicijsko održavanje</v>
      </c>
      <c r="G102" s="186" t="s">
        <v>184</v>
      </c>
      <c r="H102" s="146" t="str">
        <f t="shared" si="14"/>
        <v>REDOVNA DJELATNOST SVEUČILIŠTA U OSIJEKU (IZ EVIDENCIJSKIH PRIHODA)</v>
      </c>
      <c r="I102" s="185">
        <v>24000</v>
      </c>
      <c r="J102" s="185">
        <v>0</v>
      </c>
      <c r="K102" s="185">
        <v>0</v>
      </c>
      <c r="M102" s="141" t="str">
        <f t="shared" si="15"/>
        <v>322</v>
      </c>
      <c r="N102" s="141" t="str">
        <f t="shared" si="16"/>
        <v>32</v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61</v>
      </c>
      <c r="D103" s="146" t="str">
        <f t="shared" si="12"/>
        <v>Donacije</v>
      </c>
      <c r="E103" s="151">
        <v>3233</v>
      </c>
      <c r="F103" s="146" t="str">
        <f t="shared" si="13"/>
        <v>Usluge promidžbe i informiranja</v>
      </c>
      <c r="G103" s="186" t="s">
        <v>184</v>
      </c>
      <c r="H103" s="146" t="str">
        <f t="shared" si="14"/>
        <v>REDOVNA DJELATNOST SVEUČILIŠTA U OSIJEKU (IZ EVIDENCIJSKIH PRIHODA)</v>
      </c>
      <c r="I103" s="185">
        <v>80000</v>
      </c>
      <c r="J103" s="185"/>
      <c r="K103" s="185"/>
      <c r="M103" s="141" t="str">
        <f t="shared" si="15"/>
        <v>323</v>
      </c>
      <c r="N103" s="141" t="str">
        <f t="shared" si="16"/>
        <v>32</v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61</v>
      </c>
      <c r="D104" s="146" t="str">
        <f t="shared" si="12"/>
        <v>Donacije</v>
      </c>
      <c r="E104" s="151">
        <v>3235</v>
      </c>
      <c r="F104" s="146" t="str">
        <f t="shared" si="13"/>
        <v>Zakupnine i najamnine</v>
      </c>
      <c r="G104" s="186" t="s">
        <v>184</v>
      </c>
      <c r="H104" s="146" t="str">
        <f t="shared" si="14"/>
        <v>REDOVNA DJELATNOST SVEUČILIŠTA U OSIJEKU (IZ EVIDENCIJSKIH PRIHODA)</v>
      </c>
      <c r="I104" s="185">
        <v>30000</v>
      </c>
      <c r="J104" s="185"/>
      <c r="K104" s="185"/>
      <c r="M104" s="141" t="str">
        <f t="shared" si="15"/>
        <v>323</v>
      </c>
      <c r="N104" s="141" t="str">
        <f t="shared" si="16"/>
        <v>32</v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61</v>
      </c>
      <c r="D105" s="146" t="str">
        <f t="shared" si="12"/>
        <v>Donacije</v>
      </c>
      <c r="E105" s="151">
        <v>3237</v>
      </c>
      <c r="F105" s="146" t="str">
        <f t="shared" si="13"/>
        <v>Intelektualne i osobne usluge</v>
      </c>
      <c r="G105" s="186" t="s">
        <v>184</v>
      </c>
      <c r="H105" s="146" t="str">
        <f t="shared" si="14"/>
        <v>REDOVNA DJELATNOST SVEUČILIŠTA U OSIJEKU (IZ EVIDENCIJSKIH PRIHODA)</v>
      </c>
      <c r="I105" s="185">
        <v>110407</v>
      </c>
      <c r="J105" s="185"/>
      <c r="K105" s="185"/>
      <c r="M105" s="141" t="str">
        <f t="shared" si="15"/>
        <v>323</v>
      </c>
      <c r="N105" s="141" t="str">
        <f t="shared" si="16"/>
        <v>32</v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51</v>
      </c>
      <c r="D106" s="146" t="str">
        <f t="shared" si="12"/>
        <v>Pomoći EU</v>
      </c>
      <c r="E106" s="151">
        <v>3121</v>
      </c>
      <c r="F106" s="146" t="str">
        <f t="shared" si="13"/>
        <v>Ostali rashodi za zaposlene</v>
      </c>
      <c r="G106" s="186" t="s">
        <v>184</v>
      </c>
      <c r="H106" s="146" t="str">
        <f t="shared" si="14"/>
        <v>REDOVNA DJELATNOST SVEUČILIŠTA U OSIJEKU (IZ EVIDENCIJSKIH PRIHODA)</v>
      </c>
      <c r="I106" s="185">
        <v>800000</v>
      </c>
      <c r="J106" s="185">
        <v>800000</v>
      </c>
      <c r="K106" s="185"/>
      <c r="M106" s="141" t="str">
        <f t="shared" si="15"/>
        <v>312</v>
      </c>
      <c r="N106" s="141" t="str">
        <f t="shared" si="16"/>
        <v>31</v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51</v>
      </c>
      <c r="D107" s="146" t="str">
        <f t="shared" si="12"/>
        <v>Pomoći EU</v>
      </c>
      <c r="E107" s="151">
        <v>3212</v>
      </c>
      <c r="F107" s="146" t="str">
        <f t="shared" si="13"/>
        <v>Naknade za prijevoz, za rad na terenu i odvojeni život</v>
      </c>
      <c r="G107" s="186" t="s">
        <v>184</v>
      </c>
      <c r="H107" s="146" t="str">
        <f t="shared" si="14"/>
        <v>REDOVNA DJELATNOST SVEUČILIŠTA U OSIJEKU (IZ EVIDENCIJSKIH PRIHODA)</v>
      </c>
      <c r="I107" s="185">
        <v>100000</v>
      </c>
      <c r="J107" s="185">
        <v>100000</v>
      </c>
      <c r="K107" s="185"/>
      <c r="M107" s="141" t="str">
        <f t="shared" si="15"/>
        <v>321</v>
      </c>
      <c r="N107" s="141" t="str">
        <f t="shared" si="16"/>
        <v>32</v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51</v>
      </c>
      <c r="D108" s="146" t="str">
        <f t="shared" si="12"/>
        <v>Pomoći EU</v>
      </c>
      <c r="E108" s="151">
        <v>3241</v>
      </c>
      <c r="F108" s="146" t="str">
        <f t="shared" si="13"/>
        <v>Naknade troškova osobama izvan radnog odnosa</v>
      </c>
      <c r="G108" s="186" t="s">
        <v>184</v>
      </c>
      <c r="H108" s="146" t="str">
        <f t="shared" si="14"/>
        <v>REDOVNA DJELATNOST SVEUČILIŠTA U OSIJEKU (IZ EVIDENCIJSKIH PRIHODA)</v>
      </c>
      <c r="I108" s="185">
        <v>50000</v>
      </c>
      <c r="J108" s="185">
        <v>50000</v>
      </c>
      <c r="K108" s="185"/>
      <c r="M108" s="141" t="str">
        <f t="shared" si="15"/>
        <v>324</v>
      </c>
      <c r="N108" s="141" t="str">
        <f t="shared" si="16"/>
        <v>32</v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51</v>
      </c>
      <c r="D109" s="146" t="str">
        <f t="shared" si="12"/>
        <v>Pomoći EU</v>
      </c>
      <c r="E109" s="151">
        <v>3721</v>
      </c>
      <c r="F109" s="146" t="str">
        <f t="shared" si="13"/>
        <v>Naknade građanima i kućanstvima u novcu</v>
      </c>
      <c r="G109" s="186" t="s">
        <v>184</v>
      </c>
      <c r="H109" s="146" t="str">
        <f t="shared" si="14"/>
        <v>REDOVNA DJELATNOST SVEUČILIŠTA U OSIJEKU (IZ EVIDENCIJSKIH PRIHODA)</v>
      </c>
      <c r="I109" s="185">
        <v>60000</v>
      </c>
      <c r="J109" s="185">
        <v>60000</v>
      </c>
      <c r="K109" s="185"/>
      <c r="M109" s="141" t="str">
        <f t="shared" si="15"/>
        <v>372</v>
      </c>
      <c r="N109" s="141" t="str">
        <f t="shared" si="16"/>
        <v>37</v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51</v>
      </c>
      <c r="D110" s="146" t="str">
        <f t="shared" si="12"/>
        <v>Pomoći EU</v>
      </c>
      <c r="E110" s="151">
        <v>3811</v>
      </c>
      <c r="F110" s="146" t="str">
        <f t="shared" si="13"/>
        <v>Tekuće donacije u novcu</v>
      </c>
      <c r="G110" s="186" t="s">
        <v>184</v>
      </c>
      <c r="H110" s="146" t="str">
        <f t="shared" si="14"/>
        <v>REDOVNA DJELATNOST SVEUČILIŠTA U OSIJEKU (IZ EVIDENCIJSKIH PRIHODA)</v>
      </c>
      <c r="I110" s="185">
        <v>5000</v>
      </c>
      <c r="J110" s="185">
        <v>5000</v>
      </c>
      <c r="K110" s="185"/>
      <c r="M110" s="141" t="str">
        <f t="shared" si="15"/>
        <v>381</v>
      </c>
      <c r="N110" s="141" t="str">
        <f t="shared" si="16"/>
        <v>38</v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51</v>
      </c>
      <c r="D111" s="146" t="str">
        <f t="shared" si="12"/>
        <v>Pomoći EU</v>
      </c>
      <c r="E111" s="151">
        <v>4241</v>
      </c>
      <c r="F111" s="146" t="str">
        <f t="shared" si="13"/>
        <v>Knjige</v>
      </c>
      <c r="G111" s="186" t="s">
        <v>184</v>
      </c>
      <c r="H111" s="146" t="str">
        <f t="shared" si="14"/>
        <v>REDOVNA DJELATNOST SVEUČILIŠTA U OSIJEKU (IZ EVIDENCIJSKIH PRIHODA)</v>
      </c>
      <c r="I111" s="185">
        <v>25000</v>
      </c>
      <c r="J111" s="185">
        <v>25000</v>
      </c>
      <c r="K111" s="185"/>
      <c r="M111" s="141" t="str">
        <f t="shared" si="15"/>
        <v>424</v>
      </c>
      <c r="N111" s="141" t="str">
        <f t="shared" si="16"/>
        <v>42</v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577" yWindow="920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21" activePane="bottomLeft" state="frozen"/>
      <selection pane="bottomLeft" activeCell="J65" sqref="J65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3211</v>
      </c>
      <c r="D3" s="146" t="str">
        <f>IFERROR(VLOOKUP(C3,$U$5:$W$129,2,FALSE),"")</f>
        <v>Službena putovanja</v>
      </c>
      <c r="E3" s="186" t="s">
        <v>1602</v>
      </c>
      <c r="F3" s="146" t="str">
        <f>IFERROR(VLOOKUP(E3,$AA$5:$AB$500,2,FALSE),"")</f>
        <v>INTERREG Rescue</v>
      </c>
      <c r="G3" s="185">
        <v>2954</v>
      </c>
      <c r="H3" s="185">
        <v>0</v>
      </c>
      <c r="I3" s="185">
        <v>0</v>
      </c>
      <c r="J3" s="201" t="s">
        <v>1603</v>
      </c>
      <c r="K3" s="200" t="s">
        <v>2339</v>
      </c>
      <c r="L3" s="200" t="s">
        <v>2340</v>
      </c>
      <c r="M3" s="201" t="s">
        <v>2341</v>
      </c>
      <c r="N3" s="201" t="s">
        <v>2342</v>
      </c>
      <c r="P3" s="141" t="str">
        <f>LEFT(C3,3)</f>
        <v>321</v>
      </c>
      <c r="Q3" s="141" t="str">
        <f>LEFT(C3,2)</f>
        <v>32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4221</v>
      </c>
      <c r="D4" s="146" t="str">
        <f t="shared" ref="D4:D67" si="2">IFERROR(VLOOKUP(C4,$U$5:$W$129,2,FALSE),"")</f>
        <v>Uredska oprema i namještaj</v>
      </c>
      <c r="E4" s="186" t="s">
        <v>1602</v>
      </c>
      <c r="F4" s="146" t="str">
        <f t="shared" ref="F4:F67" si="3">IFERROR(VLOOKUP(E4,$AA$5:$AB$500,2,FALSE),"")</f>
        <v>INTERREG Rescue</v>
      </c>
      <c r="G4" s="185">
        <v>10000</v>
      </c>
      <c r="H4" s="185">
        <v>0</v>
      </c>
      <c r="I4" s="185">
        <v>0</v>
      </c>
      <c r="J4" s="201" t="s">
        <v>1603</v>
      </c>
      <c r="K4" s="200" t="s">
        <v>2339</v>
      </c>
      <c r="L4" s="200" t="s">
        <v>2340</v>
      </c>
      <c r="M4" s="201" t="s">
        <v>2341</v>
      </c>
      <c r="N4" s="201" t="s">
        <v>2342</v>
      </c>
      <c r="P4" s="141" t="str">
        <f t="shared" ref="P4:P67" si="4">LEFT(C4,3)</f>
        <v>422</v>
      </c>
      <c r="Q4" s="141" t="str">
        <f t="shared" ref="Q4:Q67" si="5">LEFT(C4,2)</f>
        <v>42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3239</v>
      </c>
      <c r="D5" s="146" t="str">
        <f t="shared" si="2"/>
        <v>Ostale usluge</v>
      </c>
      <c r="E5" s="186" t="s">
        <v>1602</v>
      </c>
      <c r="F5" s="146" t="str">
        <f t="shared" si="3"/>
        <v>INTERREG Rescue</v>
      </c>
      <c r="G5" s="185">
        <v>7060</v>
      </c>
      <c r="H5" s="185">
        <v>0</v>
      </c>
      <c r="I5" s="185">
        <v>0</v>
      </c>
      <c r="J5" s="201" t="s">
        <v>1603</v>
      </c>
      <c r="K5" s="200" t="s">
        <v>2339</v>
      </c>
      <c r="L5" s="200" t="s">
        <v>2340</v>
      </c>
      <c r="M5" s="201" t="s">
        <v>2341</v>
      </c>
      <c r="N5" s="201" t="s">
        <v>2342</v>
      </c>
      <c r="P5" s="141" t="str">
        <f t="shared" si="4"/>
        <v>323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3293</v>
      </c>
      <c r="D6" s="146" t="str">
        <f t="shared" si="2"/>
        <v>Reprezentacija</v>
      </c>
      <c r="E6" s="186" t="s">
        <v>1602</v>
      </c>
      <c r="F6" s="146" t="str">
        <f t="shared" si="3"/>
        <v>INTERREG Rescue</v>
      </c>
      <c r="G6" s="185">
        <v>800</v>
      </c>
      <c r="H6" s="185">
        <v>0</v>
      </c>
      <c r="I6" s="185">
        <v>0</v>
      </c>
      <c r="J6" s="201" t="s">
        <v>1603</v>
      </c>
      <c r="K6" s="200" t="s">
        <v>2339</v>
      </c>
      <c r="L6" s="200" t="s">
        <v>2340</v>
      </c>
      <c r="M6" s="201" t="s">
        <v>2341</v>
      </c>
      <c r="N6" s="201" t="s">
        <v>2342</v>
      </c>
      <c r="P6" s="141" t="str">
        <f t="shared" si="4"/>
        <v>329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3221</v>
      </c>
      <c r="D7" s="146" t="str">
        <f t="shared" si="2"/>
        <v>Uredski materijal i ostali materijalni rashodi</v>
      </c>
      <c r="E7" s="186" t="s">
        <v>1602</v>
      </c>
      <c r="F7" s="146" t="str">
        <f t="shared" si="3"/>
        <v>INTERREG Rescue</v>
      </c>
      <c r="G7" s="185">
        <v>925</v>
      </c>
      <c r="H7" s="185">
        <v>0</v>
      </c>
      <c r="I7" s="185">
        <v>0</v>
      </c>
      <c r="J7" s="201" t="s">
        <v>1603</v>
      </c>
      <c r="K7" s="200" t="s">
        <v>2339</v>
      </c>
      <c r="L7" s="200" t="s">
        <v>2340</v>
      </c>
      <c r="M7" s="201" t="s">
        <v>2341</v>
      </c>
      <c r="N7" s="201" t="s">
        <v>2342</v>
      </c>
      <c r="P7" s="141" t="str">
        <f t="shared" si="4"/>
        <v>322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3211</v>
      </c>
      <c r="D8" s="146" t="str">
        <f t="shared" si="2"/>
        <v>Službena putovanja</v>
      </c>
      <c r="E8" s="186" t="s">
        <v>834</v>
      </c>
      <c r="F8" s="146" t="str">
        <f t="shared" si="3"/>
        <v>ERASMUS + Ključna mjera 2: suradnja za inovacije i razmjena dobre prakse - e-ProfEng</v>
      </c>
      <c r="G8" s="185">
        <v>20000</v>
      </c>
      <c r="H8" s="185">
        <v>0</v>
      </c>
      <c r="I8" s="185">
        <v>0</v>
      </c>
      <c r="J8" s="201"/>
      <c r="K8" s="200" t="s">
        <v>2343</v>
      </c>
      <c r="L8" s="200" t="s">
        <v>2344</v>
      </c>
      <c r="M8" s="201" t="s">
        <v>2345</v>
      </c>
      <c r="N8" s="201" t="s">
        <v>2346</v>
      </c>
      <c r="P8" s="141" t="str">
        <f t="shared" si="4"/>
        <v>321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3211</v>
      </c>
      <c r="D9" s="146" t="str">
        <f t="shared" si="2"/>
        <v>Službena putovanja</v>
      </c>
      <c r="E9" s="186" t="s">
        <v>832</v>
      </c>
      <c r="F9" s="146" t="str">
        <f t="shared" si="3"/>
        <v>ERASMUS+ projekt unaprjeđenja i promicanja telekomunikacijskog inženjeringa</v>
      </c>
      <c r="G9" s="185">
        <v>16000</v>
      </c>
      <c r="H9" s="185">
        <v>0</v>
      </c>
      <c r="I9" s="185">
        <v>0</v>
      </c>
      <c r="J9" s="201"/>
      <c r="K9" s="200" t="s">
        <v>2343</v>
      </c>
      <c r="L9" s="200" t="s">
        <v>2344</v>
      </c>
      <c r="M9" s="201" t="s">
        <v>2347</v>
      </c>
      <c r="N9" s="201" t="s">
        <v>2348</v>
      </c>
      <c r="P9" s="141" t="str">
        <f t="shared" si="4"/>
        <v>321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3233</v>
      </c>
      <c r="D10" s="146" t="str">
        <f t="shared" si="2"/>
        <v>Usluge promidžbe i informiranja</v>
      </c>
      <c r="E10" s="186" t="s">
        <v>832</v>
      </c>
      <c r="F10" s="146" t="str">
        <f t="shared" si="3"/>
        <v>ERASMUS+ projekt unaprjeđenja i promicanja telekomunikacijskog inženjeringa</v>
      </c>
      <c r="G10" s="185">
        <v>5000</v>
      </c>
      <c r="H10" s="185">
        <v>0</v>
      </c>
      <c r="I10" s="185">
        <v>0</v>
      </c>
      <c r="J10" s="201"/>
      <c r="K10" s="200" t="s">
        <v>2343</v>
      </c>
      <c r="L10" s="200" t="s">
        <v>2344</v>
      </c>
      <c r="M10" s="201" t="s">
        <v>2347</v>
      </c>
      <c r="N10" s="201" t="s">
        <v>2348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51</v>
      </c>
      <c r="B11" s="146" t="str">
        <f t="shared" si="1"/>
        <v>Pomoći EU</v>
      </c>
      <c r="C11" s="151">
        <v>3239</v>
      </c>
      <c r="D11" s="146" t="str">
        <f t="shared" si="2"/>
        <v>Ostale usluge</v>
      </c>
      <c r="E11" s="186" t="s">
        <v>832</v>
      </c>
      <c r="F11" s="146" t="str">
        <f t="shared" si="3"/>
        <v>ERASMUS+ projekt unaprjeđenja i promicanja telekomunikacijskog inženjeringa</v>
      </c>
      <c r="G11" s="185">
        <v>2000</v>
      </c>
      <c r="H11" s="185">
        <v>0</v>
      </c>
      <c r="I11" s="185">
        <v>0</v>
      </c>
      <c r="J11" s="201"/>
      <c r="K11" s="200" t="s">
        <v>2343</v>
      </c>
      <c r="L11" s="200" t="s">
        <v>2344</v>
      </c>
      <c r="M11" s="201" t="s">
        <v>2347</v>
      </c>
      <c r="N11" s="201" t="s">
        <v>2348</v>
      </c>
      <c r="P11" s="141" t="str">
        <f t="shared" si="4"/>
        <v>323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52</v>
      </c>
      <c r="B12" s="146" t="str">
        <f t="shared" si="1"/>
        <v>Ostale pomoći</v>
      </c>
      <c r="C12" s="151">
        <v>3221</v>
      </c>
      <c r="D12" s="146" t="str">
        <f t="shared" si="2"/>
        <v>Uredski materijal i ostali materijalni rashodi</v>
      </c>
      <c r="E12" s="186" t="s">
        <v>827</v>
      </c>
      <c r="F12" s="146" t="str">
        <f t="shared" si="3"/>
        <v>NOVI PODPROJEKT</v>
      </c>
      <c r="G12" s="185">
        <v>25000</v>
      </c>
      <c r="H12" s="185">
        <v>0</v>
      </c>
      <c r="I12" s="185">
        <v>0</v>
      </c>
      <c r="J12" s="201" t="s">
        <v>2349</v>
      </c>
      <c r="K12" s="200" t="s">
        <v>2350</v>
      </c>
      <c r="L12" s="200" t="s">
        <v>2351</v>
      </c>
      <c r="M12" s="201" t="s">
        <v>2353</v>
      </c>
      <c r="N12" s="201" t="s">
        <v>2352</v>
      </c>
      <c r="P12" s="141" t="str">
        <f t="shared" si="4"/>
        <v>322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563</v>
      </c>
      <c r="B13" s="146" t="str">
        <f t="shared" si="1"/>
        <v>Europski fond za regionalni razvoj (ERDF)</v>
      </c>
      <c r="C13" s="151">
        <v>3213</v>
      </c>
      <c r="D13" s="146" t="str">
        <f t="shared" si="2"/>
        <v>Stručno usavršavanje zaposlenika</v>
      </c>
      <c r="E13" s="186" t="s">
        <v>1970</v>
      </c>
      <c r="F13" s="146" t="str">
        <f t="shared" si="3"/>
        <v>Ulaganje u znanost i inovacije (SIIF)</v>
      </c>
      <c r="G13" s="185">
        <v>37500</v>
      </c>
      <c r="H13" s="185">
        <v>37500</v>
      </c>
      <c r="I13" s="185">
        <v>0</v>
      </c>
      <c r="J13" s="201" t="s">
        <v>2354</v>
      </c>
      <c r="K13" s="200" t="s">
        <v>2357</v>
      </c>
      <c r="L13" s="200" t="s">
        <v>2358</v>
      </c>
      <c r="M13" s="201" t="s">
        <v>2355</v>
      </c>
      <c r="N13" s="201" t="s">
        <v>2356</v>
      </c>
      <c r="P13" s="141" t="str">
        <f t="shared" si="4"/>
        <v>321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563</v>
      </c>
      <c r="B14" s="146" t="str">
        <f t="shared" si="1"/>
        <v>Europski fond za regionalni razvoj (ERDF)</v>
      </c>
      <c r="C14" s="151">
        <v>3211</v>
      </c>
      <c r="D14" s="146" t="str">
        <f t="shared" si="2"/>
        <v>Službena putovanja</v>
      </c>
      <c r="E14" s="186" t="s">
        <v>1970</v>
      </c>
      <c r="F14" s="146" t="str">
        <f t="shared" si="3"/>
        <v>Ulaganje u znanost i inovacije (SIIF)</v>
      </c>
      <c r="G14" s="185">
        <v>7000</v>
      </c>
      <c r="H14" s="185">
        <v>7000</v>
      </c>
      <c r="I14" s="185">
        <v>0</v>
      </c>
      <c r="J14" s="201" t="s">
        <v>2354</v>
      </c>
      <c r="K14" s="200" t="s">
        <v>2357</v>
      </c>
      <c r="L14" s="200" t="s">
        <v>2358</v>
      </c>
      <c r="M14" s="201" t="s">
        <v>2355</v>
      </c>
      <c r="N14" s="201" t="s">
        <v>2356</v>
      </c>
      <c r="P14" s="141" t="str">
        <f t="shared" si="4"/>
        <v>321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563</v>
      </c>
      <c r="B15" s="146" t="str">
        <f t="shared" si="1"/>
        <v>Europski fond za regionalni razvoj (ERDF)</v>
      </c>
      <c r="C15" s="151">
        <v>3233</v>
      </c>
      <c r="D15" s="146" t="str">
        <f t="shared" si="2"/>
        <v>Usluge promidžbe i informiranja</v>
      </c>
      <c r="E15" s="186" t="s">
        <v>1970</v>
      </c>
      <c r="F15" s="146" t="str">
        <f t="shared" si="3"/>
        <v>Ulaganje u znanost i inovacije (SIIF)</v>
      </c>
      <c r="G15" s="185">
        <v>20000</v>
      </c>
      <c r="H15" s="185">
        <v>8800</v>
      </c>
      <c r="I15" s="185">
        <v>0</v>
      </c>
      <c r="J15" s="201" t="s">
        <v>2354</v>
      </c>
      <c r="K15" s="200" t="s">
        <v>2357</v>
      </c>
      <c r="L15" s="200" t="s">
        <v>2358</v>
      </c>
      <c r="M15" s="201" t="s">
        <v>2355</v>
      </c>
      <c r="N15" s="201" t="s">
        <v>2356</v>
      </c>
      <c r="P15" s="141" t="str">
        <f t="shared" si="4"/>
        <v>323</v>
      </c>
      <c r="Q15" s="141" t="str">
        <f t="shared" si="5"/>
        <v>32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563</v>
      </c>
      <c r="B16" s="146" t="str">
        <f t="shared" si="1"/>
        <v>Europski fond za regionalni razvoj (ERDF)</v>
      </c>
      <c r="C16" s="151">
        <v>3237</v>
      </c>
      <c r="D16" s="146" t="str">
        <f t="shared" si="2"/>
        <v>Intelektualne i osobne usluge</v>
      </c>
      <c r="E16" s="186" t="s">
        <v>1970</v>
      </c>
      <c r="F16" s="146" t="str">
        <f t="shared" si="3"/>
        <v>Ulaganje u znanost i inovacije (SIIF)</v>
      </c>
      <c r="G16" s="185">
        <v>2100</v>
      </c>
      <c r="H16" s="185">
        <v>82000</v>
      </c>
      <c r="I16" s="185">
        <v>0</v>
      </c>
      <c r="J16" s="201" t="s">
        <v>2354</v>
      </c>
      <c r="K16" s="200" t="s">
        <v>2357</v>
      </c>
      <c r="L16" s="200" t="s">
        <v>2358</v>
      </c>
      <c r="M16" s="201" t="s">
        <v>2355</v>
      </c>
      <c r="N16" s="201" t="s">
        <v>2356</v>
      </c>
      <c r="P16" s="141" t="str">
        <f t="shared" si="4"/>
        <v>323</v>
      </c>
      <c r="Q16" s="141" t="str">
        <f t="shared" si="5"/>
        <v>32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563</v>
      </c>
      <c r="B17" s="146" t="str">
        <f t="shared" si="1"/>
        <v>Europski fond za regionalni razvoj (ERDF)</v>
      </c>
      <c r="C17" s="151">
        <v>3239</v>
      </c>
      <c r="D17" s="146" t="str">
        <f t="shared" si="2"/>
        <v>Ostale usluge</v>
      </c>
      <c r="E17" s="186" t="s">
        <v>1970</v>
      </c>
      <c r="F17" s="146" t="str">
        <f t="shared" si="3"/>
        <v>Ulaganje u znanost i inovacije (SIIF)</v>
      </c>
      <c r="G17" s="185">
        <v>25000</v>
      </c>
      <c r="H17" s="185">
        <v>25000</v>
      </c>
      <c r="I17" s="185">
        <v>0</v>
      </c>
      <c r="J17" s="201" t="s">
        <v>2354</v>
      </c>
      <c r="K17" s="200" t="s">
        <v>2357</v>
      </c>
      <c r="L17" s="200" t="s">
        <v>2358</v>
      </c>
      <c r="M17" s="201" t="s">
        <v>2355</v>
      </c>
      <c r="N17" s="201" t="s">
        <v>2356</v>
      </c>
      <c r="P17" s="141" t="str">
        <f t="shared" si="4"/>
        <v>323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563</v>
      </c>
      <c r="B18" s="146" t="str">
        <f t="shared" si="1"/>
        <v>Europski fond za regionalni razvoj (ERDF)</v>
      </c>
      <c r="C18" s="151">
        <v>3293</v>
      </c>
      <c r="D18" s="146" t="str">
        <f t="shared" si="2"/>
        <v>Reprezentacija</v>
      </c>
      <c r="E18" s="186" t="s">
        <v>1970</v>
      </c>
      <c r="F18" s="146" t="str">
        <f t="shared" si="3"/>
        <v>Ulaganje u znanost i inovacije (SIIF)</v>
      </c>
      <c r="G18" s="185">
        <v>4500</v>
      </c>
      <c r="H18" s="185">
        <v>4500</v>
      </c>
      <c r="I18" s="185">
        <v>0</v>
      </c>
      <c r="J18" s="201" t="s">
        <v>2354</v>
      </c>
      <c r="K18" s="200" t="s">
        <v>2357</v>
      </c>
      <c r="L18" s="200" t="s">
        <v>2358</v>
      </c>
      <c r="M18" s="201" t="s">
        <v>2355</v>
      </c>
      <c r="N18" s="201" t="s">
        <v>2356</v>
      </c>
      <c r="P18" s="141" t="str">
        <f t="shared" si="4"/>
        <v>329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563</v>
      </c>
      <c r="B19" s="146" t="str">
        <f t="shared" si="1"/>
        <v>Europski fond za regionalni razvoj (ERDF)</v>
      </c>
      <c r="C19" s="151">
        <v>3221</v>
      </c>
      <c r="D19" s="146" t="str">
        <f t="shared" si="2"/>
        <v>Uredski materijal i ostali materijalni rashodi</v>
      </c>
      <c r="E19" s="186" t="s">
        <v>1970</v>
      </c>
      <c r="F19" s="146" t="str">
        <f t="shared" si="3"/>
        <v>Ulaganje u znanost i inovacije (SIIF)</v>
      </c>
      <c r="G19" s="185">
        <v>72000</v>
      </c>
      <c r="H19" s="185">
        <v>72000</v>
      </c>
      <c r="I19" s="185">
        <v>0</v>
      </c>
      <c r="J19" s="201" t="s">
        <v>2354</v>
      </c>
      <c r="K19" s="200" t="s">
        <v>2357</v>
      </c>
      <c r="L19" s="200" t="s">
        <v>2358</v>
      </c>
      <c r="M19" s="201" t="s">
        <v>2355</v>
      </c>
      <c r="N19" s="201" t="s">
        <v>2356</v>
      </c>
      <c r="P19" s="141" t="str">
        <f t="shared" si="4"/>
        <v>322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563</v>
      </c>
      <c r="B20" s="146" t="str">
        <f t="shared" si="1"/>
        <v>Europski fond za regionalni razvoj (ERDF)</v>
      </c>
      <c r="C20" s="151">
        <v>3111</v>
      </c>
      <c r="D20" s="146" t="str">
        <f t="shared" si="2"/>
        <v>Plaće za redovan rad</v>
      </c>
      <c r="E20" s="186" t="s">
        <v>1970</v>
      </c>
      <c r="F20" s="146" t="str">
        <f t="shared" si="3"/>
        <v>Ulaganje u znanost i inovacije (SIIF)</v>
      </c>
      <c r="G20" s="185">
        <v>172000</v>
      </c>
      <c r="H20" s="185">
        <v>172000</v>
      </c>
      <c r="I20" s="185">
        <v>0</v>
      </c>
      <c r="J20" s="201" t="s">
        <v>2354</v>
      </c>
      <c r="K20" s="200" t="s">
        <v>2357</v>
      </c>
      <c r="L20" s="200" t="s">
        <v>2358</v>
      </c>
      <c r="M20" s="201" t="s">
        <v>2355</v>
      </c>
      <c r="N20" s="201" t="s">
        <v>2356</v>
      </c>
      <c r="P20" s="141" t="str">
        <f t="shared" si="4"/>
        <v>311</v>
      </c>
      <c r="Q20" s="141" t="str">
        <f t="shared" si="5"/>
        <v>31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563</v>
      </c>
      <c r="B21" s="146" t="str">
        <f t="shared" si="1"/>
        <v>Europski fond za regionalni razvoj (ERDF)</v>
      </c>
      <c r="C21" s="151">
        <v>3237</v>
      </c>
      <c r="D21" s="146" t="str">
        <f t="shared" si="2"/>
        <v>Intelektualne i osobne usluge</v>
      </c>
      <c r="E21" s="186" t="s">
        <v>1970</v>
      </c>
      <c r="F21" s="146" t="str">
        <f t="shared" si="3"/>
        <v>Ulaganje u znanost i inovacije (SIIF)</v>
      </c>
      <c r="G21" s="185">
        <v>123500</v>
      </c>
      <c r="H21" s="185">
        <v>117500</v>
      </c>
      <c r="I21" s="185">
        <v>0</v>
      </c>
      <c r="J21" s="201" t="s">
        <v>2354</v>
      </c>
      <c r="K21" s="200" t="s">
        <v>2357</v>
      </c>
      <c r="L21" s="200" t="s">
        <v>2358</v>
      </c>
      <c r="M21" s="201" t="s">
        <v>2355</v>
      </c>
      <c r="N21" s="201" t="s">
        <v>2356</v>
      </c>
      <c r="P21" s="141" t="str">
        <f t="shared" si="4"/>
        <v>323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561</v>
      </c>
      <c r="B22" s="146" t="str">
        <f t="shared" si="1"/>
        <v>Europski socijalni fond (ESF)</v>
      </c>
      <c r="C22" s="151">
        <v>3691</v>
      </c>
      <c r="D22" s="146" t="str">
        <f t="shared" si="2"/>
        <v>Tekući prijenosi između proračunskih korisnika istog proraču</v>
      </c>
      <c r="E22" s="186" t="s">
        <v>1116</v>
      </c>
      <c r="F22" s="146" t="str">
        <f t="shared" si="3"/>
        <v>Provedba HKO-a na razini visokog obrazovanja</v>
      </c>
      <c r="G22" s="185">
        <v>821644</v>
      </c>
      <c r="H22" s="185">
        <v>987472</v>
      </c>
      <c r="I22" s="185">
        <v>0</v>
      </c>
      <c r="J22" s="201" t="s">
        <v>2359</v>
      </c>
      <c r="K22" s="200" t="s">
        <v>2360</v>
      </c>
      <c r="L22" s="200" t="s">
        <v>2361</v>
      </c>
      <c r="M22" s="201" t="s">
        <v>2362</v>
      </c>
      <c r="N22" s="201" t="s">
        <v>2363</v>
      </c>
      <c r="P22" s="141" t="str">
        <f t="shared" si="4"/>
        <v>369</v>
      </c>
      <c r="Q22" s="141" t="str">
        <f t="shared" si="5"/>
        <v>36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12</v>
      </c>
      <c r="B23" s="146" t="str">
        <f t="shared" si="1"/>
        <v>Sredstva učešća za pomoći</v>
      </c>
      <c r="C23" s="151">
        <v>3691</v>
      </c>
      <c r="D23" s="146" t="str">
        <f t="shared" si="2"/>
        <v>Tekući prijenosi između proračunskih korisnika istog proraču</v>
      </c>
      <c r="E23" s="186" t="s">
        <v>1116</v>
      </c>
      <c r="F23" s="146" t="str">
        <f t="shared" si="3"/>
        <v>Provedba HKO-a na razini visokog obrazovanja</v>
      </c>
      <c r="G23" s="185">
        <v>144995</v>
      </c>
      <c r="H23" s="185">
        <v>174260</v>
      </c>
      <c r="I23" s="185">
        <v>0</v>
      </c>
      <c r="J23" s="201" t="s">
        <v>2359</v>
      </c>
      <c r="K23" s="200" t="s">
        <v>2360</v>
      </c>
      <c r="L23" s="200" t="s">
        <v>2361</v>
      </c>
      <c r="M23" s="201" t="s">
        <v>2362</v>
      </c>
      <c r="N23" s="201" t="s">
        <v>2363</v>
      </c>
      <c r="P23" s="141" t="str">
        <f t="shared" si="4"/>
        <v>369</v>
      </c>
      <c r="Q23" s="141" t="str">
        <f t="shared" si="5"/>
        <v>36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561</v>
      </c>
      <c r="B24" s="146" t="str">
        <f t="shared" si="1"/>
        <v>Europski socijalni fond (ESF)</v>
      </c>
      <c r="C24" s="151">
        <v>3237</v>
      </c>
      <c r="D24" s="146" t="str">
        <f t="shared" si="2"/>
        <v>Intelektualne i osobne usluge</v>
      </c>
      <c r="E24" s="186" t="s">
        <v>1116</v>
      </c>
      <c r="F24" s="146" t="str">
        <f t="shared" si="3"/>
        <v>Provedba HKO-a na razini visokog obrazovanja</v>
      </c>
      <c r="G24" s="185">
        <v>318750</v>
      </c>
      <c r="H24" s="185">
        <v>39351</v>
      </c>
      <c r="I24" s="185"/>
      <c r="J24" s="201" t="s">
        <v>2359</v>
      </c>
      <c r="K24" s="200" t="s">
        <v>2360</v>
      </c>
      <c r="L24" s="200" t="s">
        <v>2361</v>
      </c>
      <c r="M24" s="201" t="s">
        <v>2362</v>
      </c>
      <c r="N24" s="201" t="s">
        <v>2363</v>
      </c>
      <c r="P24" s="141" t="str">
        <f t="shared" si="4"/>
        <v>323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12</v>
      </c>
      <c r="B25" s="146" t="str">
        <f t="shared" si="1"/>
        <v>Sredstva učešća za pomoći</v>
      </c>
      <c r="C25" s="151">
        <v>3237</v>
      </c>
      <c r="D25" s="146" t="str">
        <f t="shared" si="2"/>
        <v>Intelektualne i osobne usluge</v>
      </c>
      <c r="E25" s="186" t="s">
        <v>1116</v>
      </c>
      <c r="F25" s="146" t="str">
        <f t="shared" si="3"/>
        <v>Provedba HKO-a na razini visokog obrazovanja</v>
      </c>
      <c r="G25" s="185">
        <v>56044</v>
      </c>
      <c r="H25" s="185">
        <v>6944</v>
      </c>
      <c r="I25" s="185"/>
      <c r="J25" s="201" t="s">
        <v>2359</v>
      </c>
      <c r="K25" s="200" t="s">
        <v>2360</v>
      </c>
      <c r="L25" s="200" t="s">
        <v>2361</v>
      </c>
      <c r="M25" s="201" t="s">
        <v>2362</v>
      </c>
      <c r="N25" s="201" t="s">
        <v>2363</v>
      </c>
      <c r="P25" s="141" t="str">
        <f t="shared" si="4"/>
        <v>323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561</v>
      </c>
      <c r="B26" s="146" t="str">
        <f t="shared" si="1"/>
        <v>Europski socijalni fond (ESF)</v>
      </c>
      <c r="C26" s="151">
        <v>3293</v>
      </c>
      <c r="D26" s="146" t="str">
        <f t="shared" si="2"/>
        <v>Reprezentacija</v>
      </c>
      <c r="E26" s="186" t="s">
        <v>1116</v>
      </c>
      <c r="F26" s="146" t="str">
        <f t="shared" si="3"/>
        <v>Provedba HKO-a na razini visokog obrazovanja</v>
      </c>
      <c r="G26" s="185">
        <v>11220</v>
      </c>
      <c r="H26" s="185"/>
      <c r="I26" s="185"/>
      <c r="J26" s="201" t="s">
        <v>2359</v>
      </c>
      <c r="K26" s="200" t="s">
        <v>2360</v>
      </c>
      <c r="L26" s="200" t="s">
        <v>2361</v>
      </c>
      <c r="M26" s="201" t="s">
        <v>2362</v>
      </c>
      <c r="N26" s="201" t="s">
        <v>2363</v>
      </c>
      <c r="P26" s="141" t="str">
        <f t="shared" si="4"/>
        <v>329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12</v>
      </c>
      <c r="B27" s="146" t="str">
        <f t="shared" si="1"/>
        <v>Sredstva učešća za pomoći</v>
      </c>
      <c r="C27" s="151">
        <v>3293</v>
      </c>
      <c r="D27" s="146" t="str">
        <f t="shared" si="2"/>
        <v>Reprezentacija</v>
      </c>
      <c r="E27" s="186" t="s">
        <v>1116</v>
      </c>
      <c r="F27" s="146" t="str">
        <f t="shared" si="3"/>
        <v>Provedba HKO-a na razini visokog obrazovanja</v>
      </c>
      <c r="G27" s="185">
        <v>1980</v>
      </c>
      <c r="H27" s="185"/>
      <c r="I27" s="185"/>
      <c r="J27" s="201" t="s">
        <v>2359</v>
      </c>
      <c r="K27" s="200" t="s">
        <v>2360</v>
      </c>
      <c r="L27" s="200" t="s">
        <v>2361</v>
      </c>
      <c r="M27" s="201" t="s">
        <v>2362</v>
      </c>
      <c r="N27" s="201" t="s">
        <v>2363</v>
      </c>
      <c r="P27" s="141" t="str">
        <f t="shared" si="4"/>
        <v>329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561</v>
      </c>
      <c r="B28" s="146" t="str">
        <f t="shared" si="1"/>
        <v>Europski socijalni fond (ESF)</v>
      </c>
      <c r="C28" s="151">
        <v>3211</v>
      </c>
      <c r="D28" s="146" t="str">
        <f t="shared" si="2"/>
        <v>Službena putovanja</v>
      </c>
      <c r="E28" s="186" t="s">
        <v>1116</v>
      </c>
      <c r="F28" s="146" t="str">
        <f t="shared" si="3"/>
        <v>Provedba HKO-a na razini visokog obrazovanja</v>
      </c>
      <c r="G28" s="185">
        <v>1700</v>
      </c>
      <c r="H28" s="185">
        <v>0</v>
      </c>
      <c r="I28" s="185">
        <v>0</v>
      </c>
      <c r="J28" s="201" t="s">
        <v>2359</v>
      </c>
      <c r="K28" s="200" t="s">
        <v>2360</v>
      </c>
      <c r="L28" s="200" t="s">
        <v>2361</v>
      </c>
      <c r="M28" s="201" t="s">
        <v>2362</v>
      </c>
      <c r="N28" s="201" t="s">
        <v>2363</v>
      </c>
      <c r="P28" s="141" t="str">
        <f t="shared" si="4"/>
        <v>321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12</v>
      </c>
      <c r="B29" s="146" t="str">
        <f t="shared" si="1"/>
        <v>Sredstva učešća za pomoći</v>
      </c>
      <c r="C29" s="151">
        <v>3211</v>
      </c>
      <c r="D29" s="146" t="str">
        <f t="shared" si="2"/>
        <v>Službena putovanja</v>
      </c>
      <c r="E29" s="186" t="s">
        <v>1116</v>
      </c>
      <c r="F29" s="146" t="str">
        <f t="shared" si="3"/>
        <v>Provedba HKO-a na razini visokog obrazovanja</v>
      </c>
      <c r="G29" s="185">
        <v>300</v>
      </c>
      <c r="H29" s="185">
        <v>0</v>
      </c>
      <c r="I29" s="185">
        <v>0</v>
      </c>
      <c r="J29" s="201" t="s">
        <v>2359</v>
      </c>
      <c r="K29" s="200" t="s">
        <v>2360</v>
      </c>
      <c r="L29" s="200" t="s">
        <v>2361</v>
      </c>
      <c r="M29" s="201" t="s">
        <v>2362</v>
      </c>
      <c r="N29" s="201" t="s">
        <v>2363</v>
      </c>
      <c r="P29" s="141" t="str">
        <f t="shared" si="4"/>
        <v>321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561</v>
      </c>
      <c r="B30" s="146" t="str">
        <f t="shared" si="1"/>
        <v>Europski socijalni fond (ESF)</v>
      </c>
      <c r="C30" s="151">
        <v>3221</v>
      </c>
      <c r="D30" s="146" t="str">
        <f t="shared" si="2"/>
        <v>Uredski materijal i ostali materijalni rashodi</v>
      </c>
      <c r="E30" s="186" t="s">
        <v>1116</v>
      </c>
      <c r="F30" s="146" t="str">
        <f t="shared" si="3"/>
        <v>Provedba HKO-a na razini visokog obrazovanja</v>
      </c>
      <c r="G30" s="185">
        <v>45900</v>
      </c>
      <c r="H30" s="185">
        <v>0</v>
      </c>
      <c r="I30" s="185">
        <v>0</v>
      </c>
      <c r="J30" s="201" t="s">
        <v>2359</v>
      </c>
      <c r="K30" s="200" t="s">
        <v>2360</v>
      </c>
      <c r="L30" s="200" t="s">
        <v>2361</v>
      </c>
      <c r="M30" s="201" t="s">
        <v>2362</v>
      </c>
      <c r="N30" s="201" t="s">
        <v>2363</v>
      </c>
      <c r="P30" s="141" t="str">
        <f t="shared" si="4"/>
        <v>322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12</v>
      </c>
      <c r="B31" s="146" t="str">
        <f t="shared" si="1"/>
        <v>Sredstva učešća za pomoći</v>
      </c>
      <c r="C31" s="151">
        <v>3221</v>
      </c>
      <c r="D31" s="146" t="str">
        <f t="shared" si="2"/>
        <v>Uredski materijal i ostali materijalni rashodi</v>
      </c>
      <c r="E31" s="186" t="s">
        <v>1116</v>
      </c>
      <c r="F31" s="146" t="str">
        <f t="shared" si="3"/>
        <v>Provedba HKO-a na razini visokog obrazovanja</v>
      </c>
      <c r="G31" s="185">
        <v>9100</v>
      </c>
      <c r="H31" s="185">
        <v>0</v>
      </c>
      <c r="I31" s="185">
        <v>0</v>
      </c>
      <c r="J31" s="201" t="s">
        <v>2359</v>
      </c>
      <c r="K31" s="200" t="s">
        <v>2360</v>
      </c>
      <c r="L31" s="200" t="s">
        <v>2361</v>
      </c>
      <c r="M31" s="201" t="s">
        <v>2362</v>
      </c>
      <c r="N31" s="201" t="s">
        <v>2363</v>
      </c>
      <c r="P31" s="141" t="str">
        <f t="shared" si="4"/>
        <v>322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 t="s">
        <v>2365</v>
      </c>
      <c r="L32" s="200" t="s">
        <v>2366</v>
      </c>
      <c r="M32" s="201" t="s">
        <v>2367</v>
      </c>
      <c r="N32" s="201" t="s">
        <v>2364</v>
      </c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 t="s">
        <v>2365</v>
      </c>
      <c r="L33" s="200" t="s">
        <v>2366</v>
      </c>
      <c r="M33" s="201" t="s">
        <v>2367</v>
      </c>
      <c r="N33" s="201" t="s">
        <v>2364</v>
      </c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 t="s">
        <v>2365</v>
      </c>
      <c r="L34" s="200" t="s">
        <v>2366</v>
      </c>
      <c r="M34" s="201" t="s">
        <v>2367</v>
      </c>
      <c r="N34" s="201" t="s">
        <v>2364</v>
      </c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 t="s">
        <v>2365</v>
      </c>
      <c r="L35" s="200" t="s">
        <v>2366</v>
      </c>
      <c r="M35" s="201" t="s">
        <v>2367</v>
      </c>
      <c r="N35" s="201" t="s">
        <v>2364</v>
      </c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 t="s">
        <v>2365</v>
      </c>
      <c r="L36" s="200" t="s">
        <v>2366</v>
      </c>
      <c r="M36" s="201" t="s">
        <v>2367</v>
      </c>
      <c r="N36" s="201" t="s">
        <v>2364</v>
      </c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 t="s">
        <v>2365</v>
      </c>
      <c r="L37" s="200" t="s">
        <v>2366</v>
      </c>
      <c r="M37" s="201" t="s">
        <v>2367</v>
      </c>
      <c r="N37" s="201" t="s">
        <v>2364</v>
      </c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 t="s">
        <v>2365</v>
      </c>
      <c r="L38" s="200" t="s">
        <v>2366</v>
      </c>
      <c r="M38" s="201" t="s">
        <v>2367</v>
      </c>
      <c r="N38" s="201" t="s">
        <v>2364</v>
      </c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 t="s">
        <v>2365</v>
      </c>
      <c r="L39" s="200" t="s">
        <v>2366</v>
      </c>
      <c r="M39" s="201" t="s">
        <v>2367</v>
      </c>
      <c r="N39" s="201" t="s">
        <v>2364</v>
      </c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563</v>
      </c>
      <c r="B40" s="146" t="str">
        <f t="shared" si="1"/>
        <v>Europski fond za regionalni razvoj (ERDF)</v>
      </c>
      <c r="C40" s="151">
        <v>3691</v>
      </c>
      <c r="D40" s="146" t="str">
        <f t="shared" si="2"/>
        <v>Tekući prijenosi između proračunskih korisnika istog proraču</v>
      </c>
      <c r="E40" s="186" t="s">
        <v>1970</v>
      </c>
      <c r="F40" s="146" t="str">
        <f t="shared" si="3"/>
        <v>Ulaganje u znanost i inovacije (SIIF)</v>
      </c>
      <c r="G40" s="185">
        <v>199750</v>
      </c>
      <c r="H40" s="185">
        <v>7750</v>
      </c>
      <c r="I40" s="185">
        <v>0</v>
      </c>
      <c r="J40" s="201" t="s">
        <v>2354</v>
      </c>
      <c r="K40" s="200" t="s">
        <v>2357</v>
      </c>
      <c r="L40" s="200" t="s">
        <v>2358</v>
      </c>
      <c r="M40" s="201" t="s">
        <v>2355</v>
      </c>
      <c r="N40" s="201" t="s">
        <v>2356</v>
      </c>
      <c r="P40" s="141" t="str">
        <f t="shared" si="4"/>
        <v>369</v>
      </c>
      <c r="Q40" s="141" t="str">
        <f t="shared" si="5"/>
        <v>36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 t="s">
        <v>2365</v>
      </c>
      <c r="L41" s="200" t="s">
        <v>2369</v>
      </c>
      <c r="M41" s="201" t="s">
        <v>2370</v>
      </c>
      <c r="N41" s="201" t="s">
        <v>2368</v>
      </c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 t="s">
        <v>2365</v>
      </c>
      <c r="L42" s="200" t="s">
        <v>2369</v>
      </c>
      <c r="M42" s="201" t="s">
        <v>2370</v>
      </c>
      <c r="N42" s="201" t="s">
        <v>2368</v>
      </c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 t="s">
        <v>2365</v>
      </c>
      <c r="L43" s="200" t="s">
        <v>2369</v>
      </c>
      <c r="M43" s="201" t="s">
        <v>2370</v>
      </c>
      <c r="N43" s="201" t="s">
        <v>2368</v>
      </c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 t="s">
        <v>2365</v>
      </c>
      <c r="L44" s="200" t="s">
        <v>2369</v>
      </c>
      <c r="M44" s="201" t="s">
        <v>2370</v>
      </c>
      <c r="N44" s="201" t="s">
        <v>2368</v>
      </c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 t="s">
        <v>2365</v>
      </c>
      <c r="L45" s="200" t="s">
        <v>2369</v>
      </c>
      <c r="M45" s="201" t="s">
        <v>2370</v>
      </c>
      <c r="N45" s="201" t="s">
        <v>2368</v>
      </c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 t="s">
        <v>2365</v>
      </c>
      <c r="L46" s="200" t="s">
        <v>2369</v>
      </c>
      <c r="M46" s="201" t="s">
        <v>2370</v>
      </c>
      <c r="N46" s="201" t="s">
        <v>2368</v>
      </c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 t="s">
        <v>2365</v>
      </c>
      <c r="L47" s="200" t="s">
        <v>2369</v>
      </c>
      <c r="M47" s="201" t="s">
        <v>2370</v>
      </c>
      <c r="N47" s="201" t="s">
        <v>2368</v>
      </c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 t="s">
        <v>2365</v>
      </c>
      <c r="L48" s="200" t="s">
        <v>2369</v>
      </c>
      <c r="M48" s="201" t="s">
        <v>2370</v>
      </c>
      <c r="N48" s="201" t="s">
        <v>2368</v>
      </c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 t="s">
        <v>2365</v>
      </c>
      <c r="L49" s="200" t="s">
        <v>2369</v>
      </c>
      <c r="M49" s="201" t="s">
        <v>2370</v>
      </c>
      <c r="N49" s="201" t="s">
        <v>2368</v>
      </c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 t="s">
        <v>2365</v>
      </c>
      <c r="L50" s="200" t="s">
        <v>2369</v>
      </c>
      <c r="M50" s="201" t="s">
        <v>2370</v>
      </c>
      <c r="N50" s="201" t="s">
        <v>2368</v>
      </c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561</v>
      </c>
      <c r="B51" s="146" t="str">
        <f t="shared" si="1"/>
        <v>Europski socijalni fond (ESF)</v>
      </c>
      <c r="C51" s="151">
        <v>3811</v>
      </c>
      <c r="D51" s="146" t="str">
        <f t="shared" si="2"/>
        <v>Tekuće donacije u novcu</v>
      </c>
      <c r="E51" s="186" t="s">
        <v>1116</v>
      </c>
      <c r="F51" s="146" t="str">
        <f t="shared" si="3"/>
        <v>Provedba HKO-a na razini visokog obrazovanja</v>
      </c>
      <c r="G51" s="185">
        <v>71288</v>
      </c>
      <c r="H51" s="185">
        <v>407264</v>
      </c>
      <c r="I51" s="185">
        <v>0</v>
      </c>
      <c r="J51" s="201" t="s">
        <v>2359</v>
      </c>
      <c r="K51" s="200" t="s">
        <v>2360</v>
      </c>
      <c r="L51" s="200" t="s">
        <v>2361</v>
      </c>
      <c r="M51" s="201" t="s">
        <v>2362</v>
      </c>
      <c r="N51" s="201" t="s">
        <v>2363</v>
      </c>
      <c r="P51" s="141" t="str">
        <f t="shared" si="4"/>
        <v>381</v>
      </c>
      <c r="Q51" s="141" t="str">
        <f t="shared" si="5"/>
        <v>38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12</v>
      </c>
      <c r="B52" s="146" t="str">
        <f t="shared" si="1"/>
        <v>Sredstva učešća za pomoći</v>
      </c>
      <c r="C52" s="151">
        <v>3811</v>
      </c>
      <c r="D52" s="146" t="str">
        <f t="shared" si="2"/>
        <v>Tekuće donacije u novcu</v>
      </c>
      <c r="E52" s="186" t="s">
        <v>1116</v>
      </c>
      <c r="F52" s="146" t="str">
        <f t="shared" si="3"/>
        <v>Provedba HKO-a na razini visokog obrazovanja</v>
      </c>
      <c r="G52" s="185">
        <v>12581</v>
      </c>
      <c r="H52" s="185">
        <v>71869</v>
      </c>
      <c r="I52" s="185">
        <v>0</v>
      </c>
      <c r="J52" s="201" t="s">
        <v>2359</v>
      </c>
      <c r="K52" s="200" t="s">
        <v>2360</v>
      </c>
      <c r="L52" s="200" t="s">
        <v>2361</v>
      </c>
      <c r="M52" s="201" t="s">
        <v>2362</v>
      </c>
      <c r="N52" s="201" t="s">
        <v>2363</v>
      </c>
      <c r="P52" s="141" t="str">
        <f t="shared" si="4"/>
        <v>381</v>
      </c>
      <c r="Q52" s="141" t="str">
        <f t="shared" si="5"/>
        <v>38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 t="s">
        <v>2360</v>
      </c>
      <c r="L53" s="200" t="s">
        <v>2371</v>
      </c>
      <c r="M53" s="201" t="s">
        <v>2372</v>
      </c>
      <c r="N53" s="201" t="s">
        <v>2373</v>
      </c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 t="s">
        <v>2360</v>
      </c>
      <c r="L54" s="200" t="s">
        <v>2371</v>
      </c>
      <c r="M54" s="201" t="s">
        <v>2372</v>
      </c>
      <c r="N54" s="201" t="s">
        <v>2373</v>
      </c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 t="s">
        <v>2360</v>
      </c>
      <c r="L55" s="200" t="s">
        <v>2371</v>
      </c>
      <c r="M55" s="201" t="s">
        <v>2372</v>
      </c>
      <c r="N55" s="201" t="s">
        <v>2373</v>
      </c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 t="s">
        <v>2374</v>
      </c>
      <c r="L56" s="200" t="s">
        <v>2375</v>
      </c>
      <c r="M56" s="201" t="s">
        <v>2376</v>
      </c>
      <c r="N56" s="201" t="s">
        <v>2377</v>
      </c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 t="s">
        <v>2374</v>
      </c>
      <c r="L57" s="200" t="s">
        <v>2375</v>
      </c>
      <c r="M57" s="201" t="s">
        <v>2376</v>
      </c>
      <c r="N57" s="201" t="s">
        <v>2377</v>
      </c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 t="s">
        <v>2374</v>
      </c>
      <c r="L58" s="200" t="s">
        <v>2375</v>
      </c>
      <c r="M58" s="201" t="s">
        <v>2376</v>
      </c>
      <c r="N58" s="201" t="s">
        <v>2377</v>
      </c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 t="s">
        <v>2365</v>
      </c>
      <c r="L59" s="200" t="s">
        <v>2369</v>
      </c>
      <c r="M59" s="201" t="s">
        <v>2376</v>
      </c>
      <c r="N59" s="201" t="s">
        <v>2368</v>
      </c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 t="s">
        <v>2374</v>
      </c>
      <c r="L60" s="200" t="s">
        <v>2375</v>
      </c>
      <c r="M60" s="201" t="s">
        <v>2376</v>
      </c>
      <c r="N60" s="201" t="s">
        <v>2377</v>
      </c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abSelected="1" topLeftCell="B1" zoomScale="80" zoomScaleNormal="80" workbookViewId="0">
      <pane ySplit="2" topLeftCell="A47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1" t="s">
        <v>269</v>
      </c>
      <c r="C3" s="292"/>
      <c r="D3" s="293" t="s">
        <v>42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5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3800000</v>
      </c>
      <c r="E5" s="3"/>
      <c r="F5" s="3"/>
      <c r="G5" s="3">
        <v>300000</v>
      </c>
      <c r="H5" s="3"/>
      <c r="I5" s="3">
        <v>3500000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43117054</v>
      </c>
      <c r="E6" s="14">
        <f>+E27+E34</f>
        <v>29547772</v>
      </c>
      <c r="F6" s="14">
        <f t="shared" ref="F6:V6" si="0">+F27+F34</f>
        <v>225000</v>
      </c>
      <c r="G6" s="14">
        <f t="shared" si="0"/>
        <v>1331000</v>
      </c>
      <c r="H6" s="14">
        <f>+H27+H34</f>
        <v>0</v>
      </c>
      <c r="I6" s="14">
        <f t="shared" si="0"/>
        <v>4955000</v>
      </c>
      <c r="J6" s="14">
        <f t="shared" si="0"/>
        <v>2385636</v>
      </c>
      <c r="K6" s="14">
        <f t="shared" si="0"/>
        <v>155176</v>
      </c>
      <c r="L6" s="14">
        <f>+L27+L34</f>
        <v>0</v>
      </c>
      <c r="M6" s="14">
        <f t="shared" si="0"/>
        <v>0</v>
      </c>
      <c r="N6" s="14">
        <f t="shared" si="0"/>
        <v>1475000</v>
      </c>
      <c r="O6" s="14">
        <f t="shared" si="0"/>
        <v>663350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2377120</v>
      </c>
      <c r="T6" s="14">
        <f t="shared" si="0"/>
        <v>0</v>
      </c>
      <c r="U6" s="14">
        <f t="shared" si="0"/>
        <v>2000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-5534897</v>
      </c>
      <c r="E7" s="113">
        <v>0</v>
      </c>
      <c r="F7" s="113"/>
      <c r="G7" s="113">
        <v>-300000</v>
      </c>
      <c r="H7" s="113"/>
      <c r="I7" s="113">
        <v>-2005500</v>
      </c>
      <c r="J7" s="113">
        <v>-1280897</v>
      </c>
      <c r="K7" s="113">
        <v>-130176</v>
      </c>
      <c r="L7" s="113"/>
      <c r="M7" s="3"/>
      <c r="N7" s="113">
        <v>-204498</v>
      </c>
      <c r="O7" s="113"/>
      <c r="P7" s="113"/>
      <c r="Q7" s="113"/>
      <c r="R7" s="113"/>
      <c r="S7" s="113">
        <v>-1613826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41382157</v>
      </c>
      <c r="E8" s="14">
        <f>+E5+E6+E7</f>
        <v>29547772</v>
      </c>
      <c r="F8" s="14">
        <f t="shared" ref="F8:V8" si="2">+F5+F6+F7</f>
        <v>225000</v>
      </c>
      <c r="G8" s="14">
        <f t="shared" si="2"/>
        <v>1331000</v>
      </c>
      <c r="H8" s="14">
        <f>+H5+H6+H7</f>
        <v>0</v>
      </c>
      <c r="I8" s="14">
        <f t="shared" si="2"/>
        <v>6449500</v>
      </c>
      <c r="J8" s="14">
        <f t="shared" si="2"/>
        <v>1104739</v>
      </c>
      <c r="K8" s="14">
        <f t="shared" si="2"/>
        <v>25000</v>
      </c>
      <c r="L8" s="14">
        <f>+L5+L6+L7</f>
        <v>0</v>
      </c>
      <c r="M8" s="14">
        <f t="shared" si="2"/>
        <v>0</v>
      </c>
      <c r="N8" s="14">
        <f t="shared" si="2"/>
        <v>1270502</v>
      </c>
      <c r="O8" s="14">
        <f t="shared" si="2"/>
        <v>663350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763294</v>
      </c>
      <c r="T8" s="14">
        <f t="shared" si="2"/>
        <v>0</v>
      </c>
      <c r="U8" s="14">
        <f t="shared" si="2"/>
        <v>2000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41382157</v>
      </c>
      <c r="E9" s="136">
        <f>+'PLAN RASHODA I IZDATAKA'!E3</f>
        <v>29547772</v>
      </c>
      <c r="F9" s="136">
        <f>+'PLAN RASHODA I IZDATAKA'!F3</f>
        <v>225000</v>
      </c>
      <c r="G9" s="136">
        <f>+'PLAN RASHODA I IZDATAKA'!G3</f>
        <v>1331000</v>
      </c>
      <c r="H9" s="136">
        <f>+'PLAN RASHODA I IZDATAKA'!H3</f>
        <v>0</v>
      </c>
      <c r="I9" s="136">
        <f>+'PLAN RASHODA I IZDATAKA'!I3</f>
        <v>6449500</v>
      </c>
      <c r="J9" s="136">
        <f>+'PLAN RASHODA I IZDATAKA'!J3</f>
        <v>1104739</v>
      </c>
      <c r="K9" s="136">
        <f>+'PLAN RASHODA I IZDATAKA'!K3</f>
        <v>25000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1270502</v>
      </c>
      <c r="O9" s="136">
        <f>+'PLAN RASHODA I IZDATAKA'!O3</f>
        <v>663350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763294</v>
      </c>
      <c r="T9" s="136">
        <f>+'PLAN RASHODA I IZDATAKA'!T3</f>
        <v>0</v>
      </c>
      <c r="U9" s="136">
        <f>+'PLAN RASHODA I IZDATAKA'!U3</f>
        <v>2000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4523986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2385636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1475000</v>
      </c>
      <c r="O13" s="189">
        <f>SUMIFS('Plan prihoda za unos u SAP'!$G$3:$G$501,'Plan prihoda za unos u SAP'!$C$3:$C$501,"=563",'Plan prihoda za unos u SAP'!$K$3:$K$501,"=632")</f>
        <v>663350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155176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155176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1500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1500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4955000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4955000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1329500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1329500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2377120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2377120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29772772</v>
      </c>
      <c r="E24" s="189">
        <f>SUMIFS('Plan prihoda za unos u SAP'!$G$3:$G$501,'Plan prihoda za unos u SAP'!$C$3:$C$501,"=11",'Plan prihoda za unos u SAP'!$K$3:$K$501,"=671")</f>
        <v>29547772</v>
      </c>
      <c r="F24" s="189">
        <f>SUMIFS('Plan prihoda za unos u SAP'!$G$3:$G$501,'Plan prihoda za unos u SAP'!$C$3:$C$501,"=12",'Plan prihoda za unos u SAP'!$K$3:$K$501,"=671")</f>
        <v>225000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43115054</v>
      </c>
      <c r="E27" s="4">
        <f>SUM(E11:E26)</f>
        <v>29547772</v>
      </c>
      <c r="F27" s="4">
        <f t="shared" ref="F27:W27" si="4">SUM(F11:F26)</f>
        <v>225000</v>
      </c>
      <c r="G27" s="4">
        <f t="shared" si="4"/>
        <v>1331000</v>
      </c>
      <c r="H27" s="4">
        <f t="shared" si="4"/>
        <v>0</v>
      </c>
      <c r="I27" s="4">
        <f t="shared" si="4"/>
        <v>4955000</v>
      </c>
      <c r="J27" s="4">
        <f t="shared" si="4"/>
        <v>2385636</v>
      </c>
      <c r="K27" s="4">
        <f t="shared" si="4"/>
        <v>155176</v>
      </c>
      <c r="L27" s="4">
        <f t="shared" si="4"/>
        <v>0</v>
      </c>
      <c r="M27" s="4">
        <f t="shared" si="4"/>
        <v>0</v>
      </c>
      <c r="N27" s="4">
        <f t="shared" si="4"/>
        <v>1475000</v>
      </c>
      <c r="O27" s="4">
        <f t="shared" si="4"/>
        <v>663350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2377120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2000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2000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2000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2000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6" t="s">
        <v>316</v>
      </c>
      <c r="C42" s="296"/>
      <c r="D42" s="70">
        <f>SUM(E42:W42)</f>
        <v>43117054</v>
      </c>
      <c r="E42" s="71">
        <f>+E41+E34+E27</f>
        <v>29547772</v>
      </c>
      <c r="F42" s="71">
        <f t="shared" ref="F42:U42" si="9">+F41+F34+F27</f>
        <v>225000</v>
      </c>
      <c r="G42" s="71">
        <f t="shared" si="9"/>
        <v>1331000</v>
      </c>
      <c r="H42" s="71">
        <f>+H41+H34+H27</f>
        <v>0</v>
      </c>
      <c r="I42" s="71">
        <f t="shared" si="9"/>
        <v>4955000</v>
      </c>
      <c r="J42" s="71">
        <f t="shared" si="9"/>
        <v>2385636</v>
      </c>
      <c r="K42" s="71">
        <f t="shared" si="9"/>
        <v>155176</v>
      </c>
      <c r="L42" s="71">
        <f>+L41+L34+L27</f>
        <v>0</v>
      </c>
      <c r="M42" s="71">
        <f>+M41+M34+M27</f>
        <v>0</v>
      </c>
      <c r="N42" s="71">
        <f t="shared" si="9"/>
        <v>1475000</v>
      </c>
      <c r="O42" s="71">
        <f t="shared" si="9"/>
        <v>663350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2377120</v>
      </c>
      <c r="T42" s="71">
        <f t="shared" si="9"/>
        <v>0</v>
      </c>
      <c r="U42" s="71">
        <f t="shared" si="9"/>
        <v>2000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1" t="s">
        <v>269</v>
      </c>
      <c r="C44" s="292"/>
      <c r="D44" s="293" t="s">
        <v>783</v>
      </c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5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5534897</v>
      </c>
      <c r="E46" s="188">
        <f t="shared" ref="E46:W46" si="10">-E7</f>
        <v>0</v>
      </c>
      <c r="F46" s="188">
        <f t="shared" si="10"/>
        <v>0</v>
      </c>
      <c r="G46" s="188">
        <f t="shared" si="10"/>
        <v>300000</v>
      </c>
      <c r="H46" s="188">
        <f t="shared" si="10"/>
        <v>0</v>
      </c>
      <c r="I46" s="188">
        <f t="shared" si="10"/>
        <v>2005500</v>
      </c>
      <c r="J46" s="188">
        <f t="shared" si="10"/>
        <v>1280897</v>
      </c>
      <c r="K46" s="188">
        <f t="shared" si="10"/>
        <v>130176</v>
      </c>
      <c r="L46" s="188">
        <f t="shared" si="10"/>
        <v>0</v>
      </c>
      <c r="M46" s="188">
        <f t="shared" si="10"/>
        <v>0</v>
      </c>
      <c r="N46" s="188">
        <f t="shared" si="10"/>
        <v>204498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1613826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40312079</v>
      </c>
      <c r="E47" s="14">
        <f t="shared" ref="E47:V47" si="13">+E68+E75</f>
        <v>30793947</v>
      </c>
      <c r="F47" s="14">
        <f t="shared" si="13"/>
        <v>253073</v>
      </c>
      <c r="G47" s="14">
        <f t="shared" si="13"/>
        <v>1331000</v>
      </c>
      <c r="H47" s="14">
        <f>+H68+H75</f>
        <v>0</v>
      </c>
      <c r="I47" s="14">
        <f t="shared" si="13"/>
        <v>4955000</v>
      </c>
      <c r="J47" s="14">
        <f t="shared" si="13"/>
        <v>95100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1229589</v>
      </c>
      <c r="O47" s="14">
        <f t="shared" si="13"/>
        <v>534050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1118320</v>
      </c>
      <c r="T47" s="14">
        <f t="shared" si="13"/>
        <v>0</v>
      </c>
      <c r="U47" s="14">
        <f t="shared" si="13"/>
        <v>2000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-5615332</v>
      </c>
      <c r="E48" s="113"/>
      <c r="F48" s="113"/>
      <c r="G48" s="113">
        <v>-300000</v>
      </c>
      <c r="H48" s="113"/>
      <c r="I48" s="113">
        <v>-2511000</v>
      </c>
      <c r="J48" s="113">
        <v>-335997</v>
      </c>
      <c r="K48" s="113">
        <v>-130176</v>
      </c>
      <c r="L48" s="113"/>
      <c r="M48" s="3"/>
      <c r="N48" s="113"/>
      <c r="O48" s="113"/>
      <c r="P48" s="113"/>
      <c r="Q48" s="113"/>
      <c r="R48" s="113"/>
      <c r="S48" s="113">
        <v>-2338159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40231644</v>
      </c>
      <c r="E49" s="14">
        <f>+E46+E47+E48</f>
        <v>30793947</v>
      </c>
      <c r="F49" s="14">
        <f t="shared" ref="F49:V49" si="14">+F46+F47+F48</f>
        <v>253073</v>
      </c>
      <c r="G49" s="14">
        <f t="shared" si="14"/>
        <v>1331000</v>
      </c>
      <c r="H49" s="14">
        <f>+H46+H47+H48</f>
        <v>0</v>
      </c>
      <c r="I49" s="14">
        <f t="shared" si="14"/>
        <v>4449500</v>
      </c>
      <c r="J49" s="14">
        <f t="shared" si="14"/>
        <v>1040000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1434087</v>
      </c>
      <c r="O49" s="14">
        <f t="shared" si="14"/>
        <v>534050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393987</v>
      </c>
      <c r="T49" s="14">
        <f t="shared" si="14"/>
        <v>0</v>
      </c>
      <c r="U49" s="14">
        <f t="shared" si="14"/>
        <v>2000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40231644</v>
      </c>
      <c r="E50" s="136">
        <f>+'PLAN RASHODA I IZDATAKA'!E71</f>
        <v>30793947</v>
      </c>
      <c r="F50" s="136">
        <f>+'PLAN RASHODA I IZDATAKA'!F71</f>
        <v>253073</v>
      </c>
      <c r="G50" s="136">
        <f>+'PLAN RASHODA I IZDATAKA'!G71</f>
        <v>1331000</v>
      </c>
      <c r="H50" s="136">
        <f>+'PLAN RASHODA I IZDATAKA'!H71</f>
        <v>0</v>
      </c>
      <c r="I50" s="136">
        <f>+'PLAN RASHODA I IZDATAKA'!I71</f>
        <v>4449500</v>
      </c>
      <c r="J50" s="136">
        <f>+'PLAN RASHODA I IZDATAKA'!J71</f>
        <v>1040000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1434087</v>
      </c>
      <c r="O50" s="136">
        <f>+'PLAN RASHODA I IZDATAKA'!O71</f>
        <v>534050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393987</v>
      </c>
      <c r="T50" s="136">
        <f>+'PLAN RASHODA I IZDATAKA'!T71</f>
        <v>0</v>
      </c>
      <c r="U50" s="136">
        <f>+'PLAN RASHODA I IZDATAKA'!U71</f>
        <v>2000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1858739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95100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1229589</v>
      </c>
      <c r="O54" s="189">
        <f>SUMIFS('Plan prihoda za unos u SAP'!$H$3:$H$501,'Plan prihoda za unos u SAP'!$C$3:$C$501,"=563",'Plan prihoda za unos u SAP'!$K$3:$K$501,"=632")</f>
        <v>534050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1500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1500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4955000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4955000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1329500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1329500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1118320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1118320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31047020</v>
      </c>
      <c r="E65" s="189">
        <f>SUMIFS('Plan prihoda za unos u SAP'!$H$3:$H$501,'Plan prihoda za unos u SAP'!$C$3:$C$501,"=11",'Plan prihoda za unos u SAP'!$K$3:$K$501,"=671")</f>
        <v>30793947</v>
      </c>
      <c r="F65" s="189">
        <f>SUMIFS('Plan prihoda za unos u SAP'!$H$3:$H$501,'Plan prihoda za unos u SAP'!$C$3:$C$501,"=12",'Plan prihoda za unos u SAP'!$K$3:$K$501,"=671")</f>
        <v>253073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40310079</v>
      </c>
      <c r="E68" s="4">
        <f>SUM(E52:E67)</f>
        <v>30793947</v>
      </c>
      <c r="F68" s="4">
        <f t="shared" ref="F68:W68" si="16">SUM(F52:F67)</f>
        <v>253073</v>
      </c>
      <c r="G68" s="4">
        <f t="shared" si="16"/>
        <v>1331000</v>
      </c>
      <c r="H68" s="4">
        <f t="shared" si="16"/>
        <v>0</v>
      </c>
      <c r="I68" s="4">
        <f t="shared" si="16"/>
        <v>4955000</v>
      </c>
      <c r="J68" s="4">
        <f>SUM(J52:J67)</f>
        <v>95100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1229589</v>
      </c>
      <c r="O68" s="4">
        <f t="shared" si="16"/>
        <v>534050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1118320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2000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2000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2000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2000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6" t="s">
        <v>316</v>
      </c>
      <c r="C83" s="296"/>
      <c r="D83" s="71">
        <f>SUM(E83:W83)</f>
        <v>40312079</v>
      </c>
      <c r="E83" s="71">
        <f t="shared" ref="E83:V83" si="21">+E82+E75+E68</f>
        <v>30793947</v>
      </c>
      <c r="F83" s="71">
        <f t="shared" si="21"/>
        <v>253073</v>
      </c>
      <c r="G83" s="71">
        <f t="shared" si="21"/>
        <v>1331000</v>
      </c>
      <c r="H83" s="71">
        <f>+H82+H75+H68</f>
        <v>0</v>
      </c>
      <c r="I83" s="71">
        <f t="shared" si="21"/>
        <v>4955000</v>
      </c>
      <c r="J83" s="71">
        <f t="shared" si="21"/>
        <v>95100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1229589</v>
      </c>
      <c r="O83" s="71">
        <f t="shared" si="21"/>
        <v>534050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1118320</v>
      </c>
      <c r="T83" s="71">
        <f t="shared" si="21"/>
        <v>0</v>
      </c>
      <c r="U83" s="71">
        <f t="shared" si="21"/>
        <v>2000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1" t="s">
        <v>269</v>
      </c>
      <c r="C85" s="292"/>
      <c r="D85" s="293" t="s">
        <v>2145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5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5615332</v>
      </c>
      <c r="E87" s="188">
        <f t="shared" ref="E87:V87" si="22">-E48</f>
        <v>0</v>
      </c>
      <c r="F87" s="188">
        <f t="shared" si="22"/>
        <v>0</v>
      </c>
      <c r="G87" s="188">
        <f t="shared" si="22"/>
        <v>300000</v>
      </c>
      <c r="H87" s="188">
        <f>-H48</f>
        <v>0</v>
      </c>
      <c r="I87" s="188">
        <f t="shared" si="22"/>
        <v>2511000</v>
      </c>
      <c r="J87" s="188">
        <f t="shared" si="22"/>
        <v>335997</v>
      </c>
      <c r="K87" s="188">
        <f t="shared" si="22"/>
        <v>130176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2338159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38823663</v>
      </c>
      <c r="E88" s="14">
        <f t="shared" ref="E88:V88" si="24">+E109+E116</f>
        <v>30923599</v>
      </c>
      <c r="F88" s="14">
        <f t="shared" si="24"/>
        <v>0</v>
      </c>
      <c r="G88" s="14">
        <f t="shared" si="24"/>
        <v>1331000</v>
      </c>
      <c r="H88" s="14">
        <f>+H109+H116</f>
        <v>0</v>
      </c>
      <c r="I88" s="14">
        <f t="shared" si="24"/>
        <v>4955000</v>
      </c>
      <c r="J88" s="14">
        <f t="shared" si="24"/>
        <v>50000</v>
      </c>
      <c r="K88" s="14">
        <f t="shared" si="24"/>
        <v>192564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1369500</v>
      </c>
      <c r="T88" s="14">
        <f t="shared" si="24"/>
        <v>0</v>
      </c>
      <c r="U88" s="14">
        <f t="shared" si="24"/>
        <v>2000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-6363396</v>
      </c>
      <c r="E89" s="113"/>
      <c r="F89" s="113"/>
      <c r="G89" s="113">
        <v>-300000</v>
      </c>
      <c r="H89" s="113"/>
      <c r="I89" s="113">
        <v>-3016500</v>
      </c>
      <c r="J89" s="113">
        <v>-385997</v>
      </c>
      <c r="K89" s="113">
        <v>-322740</v>
      </c>
      <c r="L89" s="113"/>
      <c r="M89" s="3"/>
      <c r="N89" s="113"/>
      <c r="O89" s="113"/>
      <c r="P89" s="113"/>
      <c r="Q89" s="113"/>
      <c r="R89" s="113"/>
      <c r="S89" s="113">
        <v>-2338159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38075599</v>
      </c>
      <c r="E90" s="14">
        <f>+E87+E88+E89</f>
        <v>30923599</v>
      </c>
      <c r="F90" s="14">
        <f t="shared" ref="F90:V90" si="25">+F87+F88+F89</f>
        <v>0</v>
      </c>
      <c r="G90" s="14">
        <f t="shared" si="25"/>
        <v>1331000</v>
      </c>
      <c r="H90" s="14">
        <f>+H87+H88+H89</f>
        <v>0</v>
      </c>
      <c r="I90" s="14">
        <f t="shared" si="25"/>
        <v>4449500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1369500</v>
      </c>
      <c r="T90" s="14">
        <f t="shared" si="25"/>
        <v>0</v>
      </c>
      <c r="U90" s="14">
        <f t="shared" si="25"/>
        <v>2000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38075599</v>
      </c>
      <c r="E91" s="136">
        <f>+'PLAN RASHODA I IZDATAKA'!E91</f>
        <v>30923599</v>
      </c>
      <c r="F91" s="136">
        <f>+'PLAN RASHODA I IZDATAKA'!F91</f>
        <v>0</v>
      </c>
      <c r="G91" s="136">
        <f>+'PLAN RASHODA I IZDATAKA'!G91</f>
        <v>1331000</v>
      </c>
      <c r="H91" s="136">
        <f>+'PLAN RASHODA I IZDATAKA'!H91</f>
        <v>0</v>
      </c>
      <c r="I91" s="136">
        <f>+'PLAN RASHODA I IZDATAKA'!I91</f>
        <v>4449500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1369500</v>
      </c>
      <c r="T91" s="136">
        <f>+'PLAN RASHODA I IZDATAKA'!T91</f>
        <v>0</v>
      </c>
      <c r="U91" s="136">
        <f>+'PLAN RASHODA I IZDATAKA'!U91</f>
        <v>2000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50000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50000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192564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192564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1500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1500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4955000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4955000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1329500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1329500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1369500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1369500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30923599</v>
      </c>
      <c r="E106" s="189">
        <f>SUMIFS('Plan prihoda za unos u SAP'!$I$3:$I$501,'Plan prihoda za unos u SAP'!$C$3:$C$501,"=11",'Plan prihoda za unos u SAP'!$K$3:$K$501,"=671")</f>
        <v>30923599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38821663</v>
      </c>
      <c r="E109" s="4">
        <f>SUM(E93:E108)</f>
        <v>30923599</v>
      </c>
      <c r="F109" s="4">
        <f t="shared" ref="F109:W109" si="27">SUM(F93:F108)</f>
        <v>0</v>
      </c>
      <c r="G109" s="4">
        <f t="shared" si="27"/>
        <v>1331000</v>
      </c>
      <c r="H109" s="4">
        <f t="shared" si="27"/>
        <v>0</v>
      </c>
      <c r="I109" s="4">
        <f t="shared" si="27"/>
        <v>4955000</v>
      </c>
      <c r="J109" s="4">
        <f t="shared" si="27"/>
        <v>50000</v>
      </c>
      <c r="K109" s="4">
        <f t="shared" si="27"/>
        <v>192564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1369500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2000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6" t="s">
        <v>316</v>
      </c>
      <c r="C124" s="296"/>
      <c r="D124" s="71">
        <f>SUM(E124:W124)</f>
        <v>38823663</v>
      </c>
      <c r="E124" s="71">
        <f>+E123+E116+E109</f>
        <v>30923599</v>
      </c>
      <c r="F124" s="71">
        <f t="shared" ref="F124:W124" si="32">+F123+F116+F109</f>
        <v>0</v>
      </c>
      <c r="G124" s="71">
        <f t="shared" si="32"/>
        <v>1331000</v>
      </c>
      <c r="H124" s="71">
        <f>+H123+H116+H109</f>
        <v>0</v>
      </c>
      <c r="I124" s="71">
        <f t="shared" si="32"/>
        <v>4955000</v>
      </c>
      <c r="J124" s="71">
        <f t="shared" si="32"/>
        <v>50000</v>
      </c>
      <c r="K124" s="71">
        <f t="shared" si="32"/>
        <v>192564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1369500</v>
      </c>
      <c r="T124" s="71">
        <f t="shared" si="32"/>
        <v>0</v>
      </c>
      <c r="U124" s="71">
        <f t="shared" si="32"/>
        <v>2000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41382157</v>
      </c>
      <c r="E3" s="121">
        <f t="shared" ref="E3:W3" si="0">E4+E38+E58</f>
        <v>29547772</v>
      </c>
      <c r="F3" s="121">
        <f t="shared" si="0"/>
        <v>225000</v>
      </c>
      <c r="G3" s="121">
        <f t="shared" si="0"/>
        <v>1331000</v>
      </c>
      <c r="H3" s="121">
        <f>H4+H38+H58</f>
        <v>0</v>
      </c>
      <c r="I3" s="121">
        <f t="shared" si="0"/>
        <v>6449500</v>
      </c>
      <c r="J3" s="121">
        <f t="shared" si="0"/>
        <v>1104739</v>
      </c>
      <c r="K3" s="121">
        <f t="shared" si="0"/>
        <v>25000</v>
      </c>
      <c r="L3" s="121">
        <f>L4+L38+L58</f>
        <v>0</v>
      </c>
      <c r="M3" s="121">
        <f t="shared" si="0"/>
        <v>0</v>
      </c>
      <c r="N3" s="121">
        <f t="shared" si="0"/>
        <v>1270502</v>
      </c>
      <c r="O3" s="121">
        <f t="shared" si="0"/>
        <v>663350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763294</v>
      </c>
      <c r="T3" s="121">
        <f t="shared" si="0"/>
        <v>0</v>
      </c>
      <c r="U3" s="121">
        <f t="shared" si="0"/>
        <v>2000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37404730</v>
      </c>
      <c r="E4" s="125">
        <f>E5+E9+E15+E19+E23+E30+E33</f>
        <v>28519345</v>
      </c>
      <c r="F4" s="125">
        <f t="shared" ref="F4:W4" si="2">F5+F9+F15+F19+F23+F30+F33</f>
        <v>225000</v>
      </c>
      <c r="G4" s="125">
        <f t="shared" si="2"/>
        <v>1329000</v>
      </c>
      <c r="H4" s="125">
        <f>H5+H9+H15+H19+H23+H30+H33</f>
        <v>0</v>
      </c>
      <c r="I4" s="125">
        <f t="shared" si="2"/>
        <v>3589500</v>
      </c>
      <c r="J4" s="125">
        <f t="shared" si="2"/>
        <v>1069739</v>
      </c>
      <c r="K4" s="125">
        <f t="shared" si="2"/>
        <v>25000</v>
      </c>
      <c r="L4" s="125">
        <f>L5+L9+L15+L19+L23+L30+L33</f>
        <v>0</v>
      </c>
      <c r="M4" s="125">
        <f t="shared" si="2"/>
        <v>0</v>
      </c>
      <c r="N4" s="125">
        <f t="shared" si="2"/>
        <v>1270502</v>
      </c>
      <c r="O4" s="125">
        <f t="shared" si="2"/>
        <v>663350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713294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28792353</v>
      </c>
      <c r="E5" s="12">
        <f>SUM(E6:E8)</f>
        <v>24504966</v>
      </c>
      <c r="F5" s="12">
        <f t="shared" ref="F5:W5" si="3">SUM(F6:F8)</f>
        <v>0</v>
      </c>
      <c r="G5" s="12">
        <f t="shared" si="3"/>
        <v>883000</v>
      </c>
      <c r="H5" s="12">
        <f>SUM(H6:H8)</f>
        <v>0</v>
      </c>
      <c r="I5" s="12">
        <f t="shared" si="3"/>
        <v>2094000</v>
      </c>
      <c r="J5" s="12">
        <f t="shared" si="3"/>
        <v>800000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172000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338387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23090314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20548867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500000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1600000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172000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269447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1964429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634429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300000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230000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800000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3737610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3321670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83000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264000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68940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7222590</v>
      </c>
      <c r="E9" s="78">
        <f t="shared" ref="E9:W9" si="4">SUM(E10:E14)</f>
        <v>3990350</v>
      </c>
      <c r="F9" s="78">
        <f t="shared" si="4"/>
        <v>67424</v>
      </c>
      <c r="G9" s="78">
        <f>SUM(G10:G14)</f>
        <v>444500</v>
      </c>
      <c r="H9" s="78">
        <f>SUM(H10:H14)</f>
        <v>0</v>
      </c>
      <c r="I9" s="78">
        <f t="shared" si="4"/>
        <v>1447000</v>
      </c>
      <c r="J9" s="78">
        <f t="shared" si="4"/>
        <v>204739</v>
      </c>
      <c r="K9" s="78">
        <f t="shared" si="4"/>
        <v>25000</v>
      </c>
      <c r="L9" s="78">
        <f>SUM(L10:L14)</f>
        <v>0</v>
      </c>
      <c r="M9" s="78">
        <f t="shared" si="4"/>
        <v>0</v>
      </c>
      <c r="N9" s="78">
        <f t="shared" si="4"/>
        <v>377570</v>
      </c>
      <c r="O9" s="78">
        <f t="shared" si="4"/>
        <v>291600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374407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1072165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716711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300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95000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138954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1700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44500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55000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1601331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1177406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9100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182000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925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25000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45900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72000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84000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3935068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1782207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56044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413000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945000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14060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318750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170600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235407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104029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24029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30000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50000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509997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289997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1980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6500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195000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800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11220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4500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49529</v>
      </c>
      <c r="E15" s="4">
        <f t="shared" ref="E15:W15" si="5">SUM(E16:E18)</f>
        <v>24029</v>
      </c>
      <c r="F15" s="4">
        <f t="shared" si="5"/>
        <v>0</v>
      </c>
      <c r="G15" s="4">
        <f t="shared" si="5"/>
        <v>1500</v>
      </c>
      <c r="H15" s="4">
        <f>SUM(H16:H18)</f>
        <v>0</v>
      </c>
      <c r="I15" s="4">
        <f t="shared" si="5"/>
        <v>23500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500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49529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24029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1500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23500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500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1166389</v>
      </c>
      <c r="E23" s="78">
        <f t="shared" ref="E23:W23" si="7">SUM(E24:E29)</f>
        <v>0</v>
      </c>
      <c r="F23" s="78">
        <f t="shared" si="7"/>
        <v>144995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821644</v>
      </c>
      <c r="O23" s="78">
        <f t="shared" si="7"/>
        <v>199750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1166389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144995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821644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199750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85000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25000</v>
      </c>
      <c r="J30" s="4">
        <f t="shared" si="8"/>
        <v>60000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85000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25000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60000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88869</v>
      </c>
      <c r="E33" s="4">
        <f t="shared" ref="E33:W33" si="9">SUM(E34:E37)</f>
        <v>0</v>
      </c>
      <c r="F33" s="4">
        <f t="shared" si="9"/>
        <v>12581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5000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71288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88869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12581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5000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71288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3977427</v>
      </c>
      <c r="E38" s="126">
        <f>E42+E49+E51+E53+E39</f>
        <v>1028427</v>
      </c>
      <c r="F38" s="126">
        <f t="shared" ref="F38:W38" si="10">F42+F49+F51+F53+F39</f>
        <v>0</v>
      </c>
      <c r="G38" s="126">
        <f t="shared" si="10"/>
        <v>2000</v>
      </c>
      <c r="H38" s="126">
        <f>H42+H49+H51+H53+H39</f>
        <v>0</v>
      </c>
      <c r="I38" s="126">
        <f t="shared" si="10"/>
        <v>2860000</v>
      </c>
      <c r="J38" s="126">
        <f t="shared" si="10"/>
        <v>35000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50000</v>
      </c>
      <c r="T38" s="126">
        <f t="shared" si="10"/>
        <v>0</v>
      </c>
      <c r="U38" s="126">
        <f t="shared" si="10"/>
        <v>2000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3977427</v>
      </c>
      <c r="E42" s="4">
        <f t="shared" ref="E42:W42" si="12">SUM(E43:E48)</f>
        <v>1028427</v>
      </c>
      <c r="F42" s="4">
        <f t="shared" si="12"/>
        <v>0</v>
      </c>
      <c r="G42" s="4">
        <f t="shared" si="12"/>
        <v>2000</v>
      </c>
      <c r="H42" s="4">
        <f>SUM(H43:H48)</f>
        <v>0</v>
      </c>
      <c r="I42" s="4">
        <f t="shared" si="12"/>
        <v>2860000</v>
      </c>
      <c r="J42" s="4">
        <f t="shared" si="12"/>
        <v>35000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50000</v>
      </c>
      <c r="T42" s="4">
        <f t="shared" si="12"/>
        <v>0</v>
      </c>
      <c r="U42" s="4">
        <f t="shared" si="12"/>
        <v>2000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2000000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2000000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1830284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908284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860000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10000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50000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51029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24029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25000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2000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96114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96114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40231644</v>
      </c>
      <c r="E71" s="121">
        <f t="shared" ref="E71:V71" si="20">+E72+E80+E86</f>
        <v>30793947</v>
      </c>
      <c r="F71" s="121">
        <f t="shared" si="20"/>
        <v>253073</v>
      </c>
      <c r="G71" s="121">
        <f t="shared" si="20"/>
        <v>1331000</v>
      </c>
      <c r="H71" s="121">
        <f>+H72+H80+H86</f>
        <v>0</v>
      </c>
      <c r="I71" s="121">
        <f t="shared" si="20"/>
        <v>4449500</v>
      </c>
      <c r="J71" s="121">
        <f t="shared" si="20"/>
        <v>1040000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1434087</v>
      </c>
      <c r="O71" s="121">
        <f t="shared" si="20"/>
        <v>534050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393987</v>
      </c>
      <c r="T71" s="121">
        <f t="shared" si="20"/>
        <v>0</v>
      </c>
      <c r="U71" s="121">
        <f t="shared" si="20"/>
        <v>2000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38161372</v>
      </c>
      <c r="E72" s="130">
        <f t="shared" ref="E72:V72" si="22">SUM(E73:E79)</f>
        <v>29662675</v>
      </c>
      <c r="F72" s="130">
        <f t="shared" si="22"/>
        <v>253073</v>
      </c>
      <c r="G72" s="130">
        <f t="shared" si="22"/>
        <v>1329000</v>
      </c>
      <c r="H72" s="130">
        <f>SUM(H73:H79)</f>
        <v>0</v>
      </c>
      <c r="I72" s="130">
        <f t="shared" si="22"/>
        <v>3589500</v>
      </c>
      <c r="J72" s="130">
        <f t="shared" si="22"/>
        <v>1015000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1434087</v>
      </c>
      <c r="O72" s="130">
        <f t="shared" si="22"/>
        <v>534050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343987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29536612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25289125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883000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2094000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800000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172000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298487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6834214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4347119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6944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444500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1447000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150000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39351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354300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45000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51931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26431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1500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23500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500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1169482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174260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987472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7750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85000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25000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60000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484133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71869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5000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407264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2070272</v>
      </c>
      <c r="E80" s="131">
        <f t="shared" ref="E80:V80" si="23">SUM(E81:E85)</f>
        <v>1131272</v>
      </c>
      <c r="F80" s="131">
        <f t="shared" si="23"/>
        <v>0</v>
      </c>
      <c r="G80" s="131">
        <f t="shared" si="23"/>
        <v>2000</v>
      </c>
      <c r="H80" s="131">
        <f>SUM(H81:H85)</f>
        <v>0</v>
      </c>
      <c r="I80" s="131">
        <f t="shared" si="23"/>
        <v>860000</v>
      </c>
      <c r="J80" s="131">
        <f t="shared" si="23"/>
        <v>25000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50000</v>
      </c>
      <c r="T80" s="131">
        <f t="shared" si="23"/>
        <v>0</v>
      </c>
      <c r="U80" s="131">
        <f t="shared" si="23"/>
        <v>2000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2070272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1131272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860000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25000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50000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2000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38075599</v>
      </c>
      <c r="E91" s="121">
        <f t="shared" ref="E91:W91" si="25">E92+E100+E106</f>
        <v>30923599</v>
      </c>
      <c r="F91" s="121">
        <f t="shared" si="25"/>
        <v>0</v>
      </c>
      <c r="G91" s="121">
        <f t="shared" si="25"/>
        <v>1331000</v>
      </c>
      <c r="H91" s="121">
        <f>H92+H100+H106</f>
        <v>0</v>
      </c>
      <c r="I91" s="121">
        <f t="shared" si="25"/>
        <v>4449500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1369500</v>
      </c>
      <c r="T91" s="121">
        <f t="shared" si="25"/>
        <v>0</v>
      </c>
      <c r="U91" s="121">
        <f t="shared" si="25"/>
        <v>2000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35830327</v>
      </c>
      <c r="E92" s="130">
        <f t="shared" ref="E92:G92" si="27">SUM(E93:E99)</f>
        <v>29792327</v>
      </c>
      <c r="F92" s="130">
        <f t="shared" si="27"/>
        <v>0</v>
      </c>
      <c r="G92" s="130">
        <f t="shared" si="27"/>
        <v>1329000</v>
      </c>
      <c r="H92" s="130">
        <f>SUM(H93:H99)</f>
        <v>0</v>
      </c>
      <c r="I92" s="130">
        <f t="shared" ref="I92:K92" si="28">SUM(I93:I99)</f>
        <v>3589500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1119500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29441071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25415571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883000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2094000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1048500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6311825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4350325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444500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1447000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70000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52431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26431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1500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23500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1000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25000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25000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2245272</v>
      </c>
      <c r="E100" s="131">
        <f t="shared" ref="E100:G100" si="31">SUM(E101:E105)</f>
        <v>1131272</v>
      </c>
      <c r="F100" s="131">
        <f t="shared" si="31"/>
        <v>0</v>
      </c>
      <c r="G100" s="131">
        <f t="shared" si="31"/>
        <v>2000</v>
      </c>
      <c r="H100" s="131">
        <f>SUM(H101:H105)</f>
        <v>0</v>
      </c>
      <c r="I100" s="131">
        <f t="shared" ref="I100:K100" si="32">SUM(I101:I105)</f>
        <v>860000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250000</v>
      </c>
      <c r="T100" s="131">
        <f t="shared" si="34"/>
        <v>0</v>
      </c>
      <c r="U100" s="131">
        <f t="shared" si="34"/>
        <v>2000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2245272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1131272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860000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250000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2000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B56" sqref="B5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104" workbookViewId="0">
      <selection activeCell="B111" sqref="B111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Hanzer</cp:lastModifiedBy>
  <cp:lastPrinted>2021-01-08T12:39:09Z</cp:lastPrinted>
  <dcterms:created xsi:type="dcterms:W3CDTF">2018-09-10T07:36:17Z</dcterms:created>
  <dcterms:modified xsi:type="dcterms:W3CDTF">2021-01-08T12:42:20Z</dcterms:modified>
</cp:coreProperties>
</file>